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ычина Юлия Аликовна\Desktop\Документы\Коллегия\2022\05_май\Отчет об исполнении бюджета за 2021 год\БГД 01.05. Об утв годового отчета об исполнении бюджета МО ГБ за 2021 год\"/>
    </mc:Choice>
  </mc:AlternateContent>
  <xr:revisionPtr revIDLastSave="0" documentId="8_{72B87942-9733-4423-9C71-ED1FF6EA7F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орма Г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Г-2'!$A$11:$I$417</definedName>
    <definedName name="_xlnm.Print_Titles" localSheetId="0">'Форма Г-2'!$9:$11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6" i="1" l="1"/>
  <c r="E415" i="1"/>
  <c r="E414" i="1"/>
  <c r="E413" i="1"/>
  <c r="E412" i="1"/>
  <c r="E411" i="1"/>
  <c r="E410" i="1"/>
  <c r="E409" i="1"/>
  <c r="E408" i="1"/>
  <c r="E407" i="1"/>
  <c r="E406" i="1"/>
  <c r="E405" i="1"/>
  <c r="E402" i="1"/>
  <c r="E401" i="1"/>
  <c r="E400" i="1"/>
  <c r="E396" i="1"/>
  <c r="E395" i="1"/>
  <c r="E392" i="1"/>
  <c r="E389" i="1"/>
  <c r="E387" i="1"/>
  <c r="E385" i="1"/>
  <c r="E383" i="1"/>
  <c r="E380" i="1"/>
  <c r="E378" i="1"/>
  <c r="E376" i="1"/>
  <c r="E374" i="1"/>
  <c r="E372" i="1"/>
  <c r="E370" i="1"/>
  <c r="E368" i="1"/>
  <c r="E366" i="1"/>
  <c r="E364" i="1"/>
  <c r="E361" i="1"/>
  <c r="E359" i="1"/>
  <c r="E357" i="1"/>
  <c r="E355" i="1"/>
  <c r="E353" i="1"/>
  <c r="E351" i="1"/>
  <c r="E349" i="1"/>
  <c r="E345" i="1"/>
  <c r="E343" i="1"/>
  <c r="E341" i="1"/>
  <c r="E339" i="1"/>
  <c r="E337" i="1"/>
  <c r="E335" i="1"/>
  <c r="E333" i="1"/>
  <c r="E331" i="1"/>
  <c r="E329" i="1"/>
  <c r="E326" i="1"/>
  <c r="E324" i="1"/>
  <c r="E322" i="1"/>
  <c r="E317" i="1"/>
  <c r="E315" i="1"/>
  <c r="E313" i="1"/>
  <c r="E310" i="1"/>
  <c r="E308" i="1"/>
  <c r="E307" i="1"/>
  <c r="E305" i="1"/>
  <c r="E304" i="1"/>
  <c r="E303" i="1"/>
  <c r="E302" i="1"/>
  <c r="E299" i="1"/>
  <c r="E296" i="1"/>
  <c r="E294" i="1"/>
  <c r="E291" i="1"/>
  <c r="E289" i="1"/>
  <c r="E288" i="1"/>
  <c r="E285" i="1"/>
  <c r="E284" i="1"/>
  <c r="E283" i="1"/>
  <c r="E282" i="1"/>
  <c r="E281" i="1"/>
  <c r="E278" i="1"/>
  <c r="E277" i="1"/>
  <c r="E276" i="1"/>
  <c r="E275" i="1"/>
  <c r="E274" i="1"/>
  <c r="E273" i="1"/>
  <c r="E272" i="1"/>
  <c r="E271" i="1"/>
  <c r="E270" i="1"/>
  <c r="E267" i="1"/>
  <c r="E265" i="1"/>
  <c r="E264" i="1"/>
  <c r="E263" i="1"/>
  <c r="E260" i="1"/>
  <c r="E258" i="1"/>
  <c r="E257" i="1"/>
  <c r="E256" i="1"/>
  <c r="E255" i="1"/>
  <c r="E252" i="1"/>
  <c r="E251" i="1"/>
  <c r="E250" i="1"/>
  <c r="E247" i="1"/>
  <c r="E245" i="1"/>
  <c r="E244" i="1"/>
  <c r="E242" i="1"/>
  <c r="E241" i="1"/>
  <c r="E240" i="1"/>
  <c r="E238" i="1"/>
  <c r="E237" i="1"/>
  <c r="E236" i="1"/>
  <c r="E235" i="1"/>
  <c r="E232" i="1"/>
  <c r="E231" i="1"/>
  <c r="E230" i="1"/>
  <c r="E229" i="1"/>
  <c r="E226" i="1"/>
  <c r="E225" i="1"/>
  <c r="E224" i="1"/>
  <c r="E223" i="1"/>
  <c r="E222" i="1"/>
  <c r="E221" i="1"/>
  <c r="E220" i="1"/>
  <c r="E219" i="1"/>
  <c r="E218" i="1"/>
  <c r="E215" i="1"/>
  <c r="E214" i="1"/>
  <c r="E213" i="1"/>
  <c r="E208" i="1"/>
  <c r="E205" i="1"/>
  <c r="E202" i="1"/>
  <c r="E200" i="1"/>
  <c r="E197" i="1"/>
  <c r="E195" i="1"/>
  <c r="E194" i="1"/>
  <c r="E192" i="1"/>
  <c r="E189" i="1"/>
  <c r="E186" i="1"/>
  <c r="E185" i="1"/>
  <c r="E184" i="1"/>
  <c r="E183" i="1"/>
  <c r="E181" i="1"/>
  <c r="E178" i="1"/>
  <c r="E175" i="1"/>
  <c r="E173" i="1"/>
  <c r="E172" i="1"/>
  <c r="E171" i="1"/>
  <c r="E169" i="1"/>
  <c r="E168" i="1"/>
  <c r="E166" i="1"/>
  <c r="E165" i="1"/>
  <c r="E161" i="1"/>
  <c r="E159" i="1"/>
  <c r="E156" i="1"/>
  <c r="E154" i="1"/>
  <c r="E151" i="1"/>
  <c r="E149" i="1"/>
  <c r="E146" i="1"/>
  <c r="E144" i="1"/>
  <c r="E142" i="1"/>
  <c r="E140" i="1"/>
  <c r="E137" i="1"/>
  <c r="E135" i="1"/>
  <c r="E132" i="1"/>
  <c r="E130" i="1"/>
  <c r="E128" i="1"/>
  <c r="E125" i="1"/>
  <c r="E124" i="1"/>
  <c r="E123" i="1"/>
  <c r="E121" i="1"/>
  <c r="E120" i="1"/>
  <c r="E118" i="1"/>
  <c r="E116" i="1"/>
  <c r="E114" i="1"/>
  <c r="E113" i="1"/>
  <c r="E112" i="1"/>
  <c r="E111" i="1"/>
  <c r="E109" i="1"/>
  <c r="E107" i="1"/>
  <c r="E106" i="1"/>
  <c r="E105" i="1"/>
  <c r="E104" i="1"/>
  <c r="E101" i="1"/>
  <c r="E100" i="1"/>
  <c r="E99" i="1"/>
  <c r="E98" i="1"/>
  <c r="E96" i="1"/>
  <c r="E95" i="1"/>
  <c r="E94" i="1"/>
  <c r="E93" i="1"/>
  <c r="E92" i="1"/>
  <c r="E91" i="1"/>
  <c r="E88" i="1"/>
  <c r="E87" i="1"/>
  <c r="E86" i="1"/>
  <c r="E85" i="1"/>
  <c r="E84" i="1"/>
  <c r="E82" i="1"/>
  <c r="E81" i="1"/>
  <c r="E80" i="1"/>
  <c r="E79" i="1"/>
  <c r="E78" i="1"/>
  <c r="E75" i="1"/>
  <c r="E74" i="1"/>
  <c r="E73" i="1"/>
  <c r="E72" i="1"/>
  <c r="E71" i="1"/>
  <c r="E68" i="1"/>
  <c r="E67" i="1"/>
  <c r="E66" i="1"/>
  <c r="E64" i="1"/>
  <c r="E63" i="1"/>
  <c r="E62" i="1"/>
  <c r="E60" i="1"/>
  <c r="E59" i="1"/>
  <c r="E58" i="1"/>
  <c r="E56" i="1"/>
  <c r="E55" i="1"/>
  <c r="E54" i="1"/>
  <c r="E53" i="1"/>
  <c r="E52" i="1"/>
  <c r="E48" i="1"/>
  <c r="E47" i="1"/>
  <c r="E46" i="1"/>
  <c r="E45" i="1"/>
  <c r="E44" i="1"/>
  <c r="E43" i="1"/>
  <c r="E42" i="1"/>
  <c r="E41" i="1"/>
  <c r="E38" i="1"/>
  <c r="E37" i="1"/>
  <c r="E35" i="1"/>
  <c r="E34" i="1"/>
  <c r="E32" i="1"/>
  <c r="E31" i="1"/>
  <c r="E30" i="1"/>
  <c r="E29" i="1"/>
  <c r="E28" i="1"/>
  <c r="E26" i="1"/>
  <c r="E25" i="1"/>
  <c r="E24" i="1"/>
  <c r="E23" i="1"/>
  <c r="E22" i="1"/>
  <c r="E20" i="1"/>
  <c r="E19" i="1"/>
  <c r="E18" i="1"/>
  <c r="E17" i="1"/>
  <c r="E16" i="1"/>
  <c r="H408" i="1" l="1"/>
  <c r="H409" i="1"/>
  <c r="H410" i="1"/>
  <c r="H411" i="1"/>
  <c r="H412" i="1"/>
  <c r="H413" i="1"/>
  <c r="H414" i="1"/>
  <c r="H405" i="1"/>
  <c r="H406" i="1"/>
  <c r="H308" i="1"/>
  <c r="H250" i="1"/>
  <c r="H251" i="1"/>
  <c r="H252" i="1"/>
  <c r="H186" i="1"/>
  <c r="H48" i="1"/>
  <c r="H46" i="1"/>
  <c r="H44" i="1"/>
  <c r="H42" i="1"/>
  <c r="D167" i="1" l="1"/>
  <c r="E167" i="1" s="1"/>
  <c r="F167" i="1"/>
  <c r="C167" i="1"/>
  <c r="D164" i="1"/>
  <c r="F164" i="1"/>
  <c r="H164" i="1" s="1"/>
  <c r="C164" i="1"/>
  <c r="F27" i="1"/>
  <c r="F375" i="1"/>
  <c r="F269" i="1"/>
  <c r="F243" i="1"/>
  <c r="F228" i="1"/>
  <c r="G32" i="1"/>
  <c r="F404" i="1"/>
  <c r="D404" i="1"/>
  <c r="D391" i="1"/>
  <c r="F391" i="1"/>
  <c r="C391" i="1"/>
  <c r="C390" i="1" s="1"/>
  <c r="H392" i="1"/>
  <c r="D352" i="1"/>
  <c r="F352" i="1"/>
  <c r="G275" i="1"/>
  <c r="C269" i="1"/>
  <c r="G273" i="1"/>
  <c r="G245" i="1"/>
  <c r="D217" i="1"/>
  <c r="F217" i="1"/>
  <c r="C217" i="1"/>
  <c r="G221" i="1"/>
  <c r="G220" i="1"/>
  <c r="H391" i="1" l="1"/>
  <c r="E391" i="1"/>
  <c r="E164" i="1"/>
  <c r="D390" i="1"/>
  <c r="E390" i="1" s="1"/>
  <c r="E217" i="1"/>
  <c r="H167" i="1"/>
  <c r="F390" i="1"/>
  <c r="H390" i="1" l="1"/>
  <c r="F316" i="1"/>
  <c r="D316" i="1"/>
  <c r="C316" i="1"/>
  <c r="E316" i="1" l="1"/>
  <c r="H376" i="1"/>
  <c r="H218" i="1"/>
  <c r="H189" i="1"/>
  <c r="F280" i="1" l="1"/>
  <c r="C239" i="1"/>
  <c r="D239" i="1"/>
  <c r="G282" i="1"/>
  <c r="F240" i="1"/>
  <c r="F239" i="1" s="1"/>
  <c r="G241" i="1"/>
  <c r="F103" i="1"/>
  <c r="D375" i="1"/>
  <c r="D180" i="1"/>
  <c r="E239" i="1" l="1"/>
  <c r="H375" i="1"/>
  <c r="E375" i="1"/>
  <c r="C287" i="1"/>
  <c r="C286" i="1" s="1"/>
  <c r="C249" i="1"/>
  <c r="C234" i="1"/>
  <c r="C233" i="1" s="1"/>
  <c r="C193" i="1"/>
  <c r="H415" i="1" l="1"/>
  <c r="H407" i="1"/>
  <c r="H400" i="1"/>
  <c r="H401" i="1"/>
  <c r="H402" i="1"/>
  <c r="H385" i="1"/>
  <c r="H288" i="1"/>
  <c r="H289" i="1"/>
  <c r="H277" i="1"/>
  <c r="H260" i="1"/>
  <c r="H256" i="1"/>
  <c r="H236" i="1"/>
  <c r="H238" i="1"/>
  <c r="H184" i="1"/>
  <c r="C228" i="1" l="1"/>
  <c r="F211" i="1"/>
  <c r="D211" i="1"/>
  <c r="C212" i="1"/>
  <c r="C280" i="1"/>
  <c r="C262" i="1"/>
  <c r="C261" i="1" s="1"/>
  <c r="C254" i="1"/>
  <c r="C253" i="1" s="1"/>
  <c r="C243" i="1"/>
  <c r="C211" i="1" l="1"/>
  <c r="E211" i="1" s="1"/>
  <c r="E212" i="1"/>
  <c r="F234" i="1"/>
  <c r="D384" i="1"/>
  <c r="F384" i="1"/>
  <c r="G384" i="1"/>
  <c r="C384" i="1"/>
  <c r="H335" i="1"/>
  <c r="D334" i="1"/>
  <c r="F334" i="1"/>
  <c r="C334" i="1"/>
  <c r="F295" i="1"/>
  <c r="H384" i="1" l="1"/>
  <c r="E384" i="1"/>
  <c r="H334" i="1"/>
  <c r="E334" i="1"/>
  <c r="H231" i="1"/>
  <c r="G230" i="1"/>
  <c r="G222" i="1"/>
  <c r="F36" i="1"/>
  <c r="H16" i="1" l="1"/>
  <c r="H22" i="1"/>
  <c r="H24" i="1"/>
  <c r="H26" i="1"/>
  <c r="H34" i="1"/>
  <c r="H37" i="1"/>
  <c r="H41" i="1"/>
  <c r="H43" i="1"/>
  <c r="H45" i="1"/>
  <c r="H47" i="1"/>
  <c r="H60" i="1"/>
  <c r="H62" i="1"/>
  <c r="H64" i="1"/>
  <c r="H66" i="1"/>
  <c r="H71" i="1"/>
  <c r="H73" i="1"/>
  <c r="H74" i="1"/>
  <c r="H78" i="1"/>
  <c r="H84" i="1"/>
  <c r="H86" i="1"/>
  <c r="H87" i="1"/>
  <c r="H91" i="1"/>
  <c r="H93" i="1"/>
  <c r="H96" i="1"/>
  <c r="H98" i="1"/>
  <c r="H101" i="1"/>
  <c r="H104" i="1"/>
  <c r="H109" i="1"/>
  <c r="H113" i="1"/>
  <c r="H114" i="1"/>
  <c r="H116" i="1"/>
  <c r="H118" i="1"/>
  <c r="H128" i="1"/>
  <c r="H130" i="1"/>
  <c r="H132" i="1"/>
  <c r="H135" i="1"/>
  <c r="H137" i="1"/>
  <c r="H140" i="1"/>
  <c r="H142" i="1"/>
  <c r="H144" i="1"/>
  <c r="H146" i="1"/>
  <c r="H149" i="1"/>
  <c r="H151" i="1"/>
  <c r="H154" i="1"/>
  <c r="H156" i="1"/>
  <c r="H159" i="1"/>
  <c r="H161" i="1"/>
  <c r="H166" i="1"/>
  <c r="H169" i="1"/>
  <c r="H171" i="1"/>
  <c r="H172" i="1"/>
  <c r="H173" i="1"/>
  <c r="H175" i="1"/>
  <c r="H178" i="1"/>
  <c r="H181" i="1"/>
  <c r="H183" i="1"/>
  <c r="H185" i="1"/>
  <c r="H192" i="1"/>
  <c r="H194" i="1"/>
  <c r="H195" i="1"/>
  <c r="H200" i="1"/>
  <c r="H202" i="1"/>
  <c r="H205" i="1"/>
  <c r="H208" i="1"/>
  <c r="H212" i="1"/>
  <c r="H213" i="1"/>
  <c r="H214" i="1"/>
  <c r="H217" i="1"/>
  <c r="H219" i="1"/>
  <c r="H223" i="1"/>
  <c r="H224" i="1"/>
  <c r="H225" i="1"/>
  <c r="H226" i="1"/>
  <c r="H229" i="1"/>
  <c r="H232" i="1"/>
  <c r="H235" i="1"/>
  <c r="H244" i="1"/>
  <c r="H247" i="1"/>
  <c r="H255" i="1"/>
  <c r="H257" i="1"/>
  <c r="H258" i="1"/>
  <c r="H263" i="1"/>
  <c r="H264" i="1"/>
  <c r="H267" i="1"/>
  <c r="H270" i="1"/>
  <c r="H271" i="1"/>
  <c r="H272" i="1"/>
  <c r="H274" i="1"/>
  <c r="H276" i="1"/>
  <c r="H281" i="1"/>
  <c r="H284" i="1"/>
  <c r="H285" i="1"/>
  <c r="H291" i="1"/>
  <c r="H294" i="1"/>
  <c r="H302" i="1"/>
  <c r="H303" i="1"/>
  <c r="H304" i="1"/>
  <c r="H307" i="1"/>
  <c r="H310" i="1"/>
  <c r="H315" i="1"/>
  <c r="H322" i="1"/>
  <c r="H324" i="1"/>
  <c r="H329" i="1"/>
  <c r="H331" i="1"/>
  <c r="H333" i="1"/>
  <c r="H337" i="1"/>
  <c r="H339" i="1"/>
  <c r="H341" i="1"/>
  <c r="H343" i="1"/>
  <c r="H345" i="1"/>
  <c r="H347" i="1"/>
  <c r="H349" i="1"/>
  <c r="H351" i="1"/>
  <c r="H353" i="1"/>
  <c r="H355" i="1"/>
  <c r="H357" i="1"/>
  <c r="H359" i="1"/>
  <c r="H361" i="1"/>
  <c r="H364" i="1"/>
  <c r="H366" i="1"/>
  <c r="H368" i="1"/>
  <c r="H370" i="1"/>
  <c r="H372" i="1"/>
  <c r="H374" i="1"/>
  <c r="H378" i="1"/>
  <c r="H380" i="1"/>
  <c r="H383" i="1"/>
  <c r="H387" i="1"/>
  <c r="H389" i="1"/>
  <c r="H395" i="1"/>
  <c r="H396" i="1"/>
  <c r="G218" i="1" l="1"/>
  <c r="G242" i="1"/>
  <c r="G240" i="1"/>
  <c r="C323" i="1" l="1"/>
  <c r="G237" i="1" l="1"/>
  <c r="F70" i="1" l="1"/>
  <c r="H416" i="1"/>
  <c r="C301" i="1"/>
  <c r="C300" i="1" s="1"/>
  <c r="C170" i="1" l="1"/>
  <c r="C321" i="1"/>
  <c r="C227" i="1"/>
  <c r="C108" i="1"/>
  <c r="F15" i="1" l="1"/>
  <c r="F323" i="1"/>
  <c r="D323" i="1"/>
  <c r="E323" i="1" s="1"/>
  <c r="F321" i="1"/>
  <c r="D321" i="1"/>
  <c r="E321" i="1" s="1"/>
  <c r="D301" i="1"/>
  <c r="E301" i="1" s="1"/>
  <c r="F301" i="1"/>
  <c r="D280" i="1"/>
  <c r="E280" i="1" s="1"/>
  <c r="G283" i="1"/>
  <c r="H301" i="1" l="1"/>
  <c r="H321" i="1"/>
  <c r="H280" i="1"/>
  <c r="H323" i="1"/>
  <c r="H404" i="1"/>
  <c r="F320" i="1"/>
  <c r="D320" i="1"/>
  <c r="F111" i="1"/>
  <c r="G95" i="1"/>
  <c r="H320" i="1" l="1"/>
  <c r="F57" i="1"/>
  <c r="D36" i="1"/>
  <c r="E36" i="1" s="1"/>
  <c r="D266" i="1" l="1"/>
  <c r="F287" i="1" l="1"/>
  <c r="F286" i="1" s="1"/>
  <c r="F262" i="1"/>
  <c r="F259" i="1"/>
  <c r="F249" i="1"/>
  <c r="G274" i="1"/>
  <c r="G265" i="1"/>
  <c r="F300" i="1" l="1"/>
  <c r="F297" i="1" s="1"/>
  <c r="F233" i="1"/>
  <c r="G215" i="1"/>
  <c r="D228" i="1"/>
  <c r="E228" i="1" s="1"/>
  <c r="D249" i="1"/>
  <c r="E249" i="1" s="1"/>
  <c r="D254" i="1"/>
  <c r="D262" i="1"/>
  <c r="E262" i="1" s="1"/>
  <c r="D269" i="1"/>
  <c r="D287" i="1"/>
  <c r="E287" i="1" s="1"/>
  <c r="H249" i="1" l="1"/>
  <c r="D268" i="1"/>
  <c r="E269" i="1"/>
  <c r="D253" i="1"/>
  <c r="E253" i="1" s="1"/>
  <c r="E254" i="1"/>
  <c r="D286" i="1"/>
  <c r="H287" i="1"/>
  <c r="D261" i="1"/>
  <c r="E261" i="1" s="1"/>
  <c r="H262" i="1"/>
  <c r="H269" i="1"/>
  <c r="H228" i="1"/>
  <c r="D300" i="1"/>
  <c r="D227" i="1"/>
  <c r="E227" i="1" s="1"/>
  <c r="D259" i="1"/>
  <c r="D243" i="1"/>
  <c r="E243" i="1" s="1"/>
  <c r="D234" i="1"/>
  <c r="H234" i="1" l="1"/>
  <c r="E234" i="1"/>
  <c r="H259" i="1"/>
  <c r="E259" i="1"/>
  <c r="H286" i="1"/>
  <c r="E286" i="1"/>
  <c r="H300" i="1"/>
  <c r="E300" i="1"/>
  <c r="D233" i="1"/>
  <c r="D108" i="1"/>
  <c r="E108" i="1" s="1"/>
  <c r="C347" i="1"/>
  <c r="E347" i="1" s="1"/>
  <c r="H233" i="1" l="1"/>
  <c r="E233" i="1"/>
  <c r="C373" i="1"/>
  <c r="C371" i="1"/>
  <c r="F21" i="1" l="1"/>
  <c r="G16" i="1" l="1"/>
  <c r="G17" i="1"/>
  <c r="G19" i="1"/>
  <c r="G20" i="1"/>
  <c r="G22" i="1"/>
  <c r="G23" i="1"/>
  <c r="G24" i="1"/>
  <c r="G25" i="1"/>
  <c r="G26" i="1"/>
  <c r="G28" i="1"/>
  <c r="G29" i="1"/>
  <c r="G30" i="1"/>
  <c r="G31" i="1"/>
  <c r="G34" i="1"/>
  <c r="G35" i="1"/>
  <c r="G37" i="1"/>
  <c r="G38" i="1"/>
  <c r="G41" i="1"/>
  <c r="G43" i="1"/>
  <c r="G45" i="1"/>
  <c r="G47" i="1"/>
  <c r="G52" i="1"/>
  <c r="G53" i="1"/>
  <c r="G55" i="1"/>
  <c r="G56" i="1"/>
  <c r="G58" i="1"/>
  <c r="G59" i="1"/>
  <c r="G60" i="1"/>
  <c r="G62" i="1"/>
  <c r="G63" i="1"/>
  <c r="G64" i="1"/>
  <c r="G66" i="1"/>
  <c r="G67" i="1"/>
  <c r="G68" i="1"/>
  <c r="G71" i="1"/>
  <c r="G72" i="1"/>
  <c r="G73" i="1"/>
  <c r="G74" i="1"/>
  <c r="G75" i="1"/>
  <c r="G78" i="1"/>
  <c r="G79" i="1"/>
  <c r="G80" i="1"/>
  <c r="G81" i="1"/>
  <c r="G82" i="1"/>
  <c r="G84" i="1"/>
  <c r="G85" i="1"/>
  <c r="G86" i="1"/>
  <c r="G87" i="1"/>
  <c r="G88" i="1"/>
  <c r="G91" i="1"/>
  <c r="G92" i="1"/>
  <c r="G93" i="1"/>
  <c r="G94" i="1"/>
  <c r="G96" i="1"/>
  <c r="G98" i="1"/>
  <c r="G99" i="1"/>
  <c r="G100" i="1"/>
  <c r="G101" i="1"/>
  <c r="G104" i="1"/>
  <c r="G109" i="1"/>
  <c r="G111" i="1"/>
  <c r="G113" i="1"/>
  <c r="G114" i="1"/>
  <c r="G116" i="1"/>
  <c r="G118" i="1"/>
  <c r="G120" i="1"/>
  <c r="G121" i="1"/>
  <c r="G123" i="1"/>
  <c r="G125" i="1"/>
  <c r="G128" i="1"/>
  <c r="G130" i="1"/>
  <c r="G132" i="1"/>
  <c r="G135" i="1"/>
  <c r="G137" i="1"/>
  <c r="G140" i="1"/>
  <c r="G142" i="1"/>
  <c r="G144" i="1"/>
  <c r="G146" i="1"/>
  <c r="G149" i="1"/>
  <c r="G151" i="1"/>
  <c r="G154" i="1"/>
  <c r="G156" i="1"/>
  <c r="G159" i="1"/>
  <c r="G161" i="1"/>
  <c r="G166" i="1"/>
  <c r="G168" i="1"/>
  <c r="G169" i="1"/>
  <c r="G171" i="1"/>
  <c r="G172" i="1"/>
  <c r="G173" i="1"/>
  <c r="G175" i="1"/>
  <c r="G178" i="1"/>
  <c r="G181" i="1"/>
  <c r="G183" i="1"/>
  <c r="G184" i="1"/>
  <c r="G185" i="1"/>
  <c r="G186" i="1"/>
  <c r="G189" i="1"/>
  <c r="G192" i="1"/>
  <c r="G194" i="1"/>
  <c r="G195" i="1"/>
  <c r="G197" i="1"/>
  <c r="G200" i="1"/>
  <c r="G202" i="1"/>
  <c r="G205" i="1"/>
  <c r="G208" i="1"/>
  <c r="G212" i="1"/>
  <c r="G213" i="1"/>
  <c r="G214" i="1"/>
  <c r="G219" i="1"/>
  <c r="G223" i="1"/>
  <c r="G224" i="1"/>
  <c r="G225" i="1"/>
  <c r="G226" i="1"/>
  <c r="G228" i="1"/>
  <c r="G229" i="1"/>
  <c r="G231" i="1"/>
  <c r="G232" i="1"/>
  <c r="G235" i="1"/>
  <c r="G236" i="1"/>
  <c r="G238" i="1"/>
  <c r="G244" i="1"/>
  <c r="G247" i="1"/>
  <c r="G250" i="1"/>
  <c r="G252" i="1"/>
  <c r="G255" i="1"/>
  <c r="G256" i="1"/>
  <c r="G257" i="1"/>
  <c r="G258" i="1"/>
  <c r="G263" i="1"/>
  <c r="G264" i="1"/>
  <c r="G267" i="1"/>
  <c r="G270" i="1"/>
  <c r="G271" i="1"/>
  <c r="G272" i="1"/>
  <c r="G276" i="1"/>
  <c r="G277" i="1"/>
  <c r="G278" i="1"/>
  <c r="G281" i="1"/>
  <c r="G284" i="1"/>
  <c r="G285" i="1"/>
  <c r="G291" i="1"/>
  <c r="G294" i="1"/>
  <c r="G296" i="1"/>
  <c r="G299" i="1"/>
  <c r="G302" i="1"/>
  <c r="G303" i="1"/>
  <c r="G304" i="1"/>
  <c r="G305" i="1"/>
  <c r="G307" i="1"/>
  <c r="G308" i="1"/>
  <c r="G310" i="1"/>
  <c r="G313" i="1"/>
  <c r="G315" i="1"/>
  <c r="G326" i="1"/>
  <c r="G329" i="1"/>
  <c r="G331" i="1"/>
  <c r="G333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4" i="1"/>
  <c r="G366" i="1"/>
  <c r="G368" i="1"/>
  <c r="G370" i="1"/>
  <c r="G372" i="1"/>
  <c r="G374" i="1"/>
  <c r="G378" i="1"/>
  <c r="G380" i="1"/>
  <c r="G383" i="1"/>
  <c r="G387" i="1"/>
  <c r="G389" i="1"/>
  <c r="G395" i="1"/>
  <c r="G396" i="1"/>
  <c r="G400" i="1"/>
  <c r="G401" i="1"/>
  <c r="G402" i="1"/>
  <c r="G407" i="1"/>
  <c r="G409" i="1"/>
  <c r="G410" i="1"/>
  <c r="G411" i="1"/>
  <c r="G412" i="1"/>
  <c r="G413" i="1"/>
  <c r="G414" i="1"/>
  <c r="G416" i="1"/>
  <c r="F369" i="1" l="1"/>
  <c r="H243" i="1" l="1"/>
  <c r="G243" i="1" l="1"/>
  <c r="G269" i="1"/>
  <c r="F254" i="1"/>
  <c r="H254" i="1" s="1"/>
  <c r="G234" i="1"/>
  <c r="G280" i="1" l="1"/>
  <c r="G254" i="1"/>
  <c r="F253" i="1"/>
  <c r="H253" i="1" s="1"/>
  <c r="F312" i="1"/>
  <c r="G249" i="1"/>
  <c r="G217" i="1"/>
  <c r="F204" i="1"/>
  <c r="F117" i="1"/>
  <c r="F261" i="1" l="1"/>
  <c r="H261" i="1" s="1"/>
  <c r="G262" i="1"/>
  <c r="D367" i="1"/>
  <c r="D369" i="1"/>
  <c r="H369" i="1" l="1"/>
  <c r="E369" i="1"/>
  <c r="G261" i="1"/>
  <c r="G369" i="1"/>
  <c r="D204" i="1"/>
  <c r="H204" i="1" l="1"/>
  <c r="G204" i="1"/>
  <c r="C356" i="1"/>
  <c r="D356" i="1"/>
  <c r="E356" i="1" s="1"/>
  <c r="F356" i="1"/>
  <c r="I356" i="1"/>
  <c r="C338" i="1"/>
  <c r="D338" i="1"/>
  <c r="E338" i="1" s="1"/>
  <c r="F338" i="1"/>
  <c r="I338" i="1"/>
  <c r="C336" i="1"/>
  <c r="D336" i="1"/>
  <c r="E336" i="1" s="1"/>
  <c r="F336" i="1"/>
  <c r="I336" i="1"/>
  <c r="C298" i="1"/>
  <c r="D298" i="1"/>
  <c r="E298" i="1" s="1"/>
  <c r="F298" i="1"/>
  <c r="I298" i="1"/>
  <c r="I108" i="1"/>
  <c r="H336" i="1" l="1"/>
  <c r="H356" i="1"/>
  <c r="H338" i="1"/>
  <c r="G298" i="1"/>
  <c r="G356" i="1"/>
  <c r="G338" i="1"/>
  <c r="G336" i="1"/>
  <c r="G301" i="1" l="1"/>
  <c r="G300" i="1" l="1"/>
  <c r="F246" i="1" l="1"/>
  <c r="D246" i="1"/>
  <c r="C246" i="1"/>
  <c r="F268" i="1"/>
  <c r="H268" i="1" s="1"/>
  <c r="F266" i="1"/>
  <c r="H266" i="1" s="1"/>
  <c r="F227" i="1"/>
  <c r="H227" i="1" s="1"/>
  <c r="F216" i="1"/>
  <c r="H211" i="1"/>
  <c r="D216" i="1"/>
  <c r="F373" i="1"/>
  <c r="D373" i="1"/>
  <c r="E373" i="1" s="1"/>
  <c r="E246" i="1" l="1"/>
  <c r="H246" i="1"/>
  <c r="H216" i="1"/>
  <c r="H373" i="1"/>
  <c r="G266" i="1"/>
  <c r="G246" i="1"/>
  <c r="G227" i="1"/>
  <c r="G373" i="1"/>
  <c r="G216" i="1"/>
  <c r="G211" i="1"/>
  <c r="G404" i="1"/>
  <c r="G233" i="1"/>
  <c r="G253" i="1"/>
  <c r="F350" i="1"/>
  <c r="D350" i="1"/>
  <c r="C350" i="1"/>
  <c r="I346" i="1"/>
  <c r="F346" i="1"/>
  <c r="D346" i="1"/>
  <c r="C346" i="1"/>
  <c r="F344" i="1"/>
  <c r="D344" i="1"/>
  <c r="C344" i="1"/>
  <c r="F342" i="1"/>
  <c r="D342" i="1"/>
  <c r="C342" i="1"/>
  <c r="F340" i="1"/>
  <c r="D340" i="1"/>
  <c r="E340" i="1" s="1"/>
  <c r="F309" i="1"/>
  <c r="F306" i="1" s="1"/>
  <c r="D309" i="1"/>
  <c r="I300" i="1"/>
  <c r="I297" i="1" s="1"/>
  <c r="D297" i="1"/>
  <c r="D295" i="1"/>
  <c r="F293" i="1"/>
  <c r="F292" i="1" s="1"/>
  <c r="D293" i="1"/>
  <c r="C295" i="1"/>
  <c r="C293" i="1"/>
  <c r="F290" i="1"/>
  <c r="D290" i="1"/>
  <c r="F279" i="1"/>
  <c r="D279" i="1"/>
  <c r="G268" i="1"/>
  <c r="F248" i="1"/>
  <c r="D248" i="1"/>
  <c r="F108" i="1"/>
  <c r="H108" i="1" s="1"/>
  <c r="F33" i="1"/>
  <c r="E344" i="1" l="1"/>
  <c r="E350" i="1"/>
  <c r="D306" i="1"/>
  <c r="H248" i="1"/>
  <c r="E346" i="1"/>
  <c r="D210" i="1"/>
  <c r="E293" i="1"/>
  <c r="E295" i="1"/>
  <c r="E342" i="1"/>
  <c r="F210" i="1"/>
  <c r="F209" i="1" s="1"/>
  <c r="H344" i="1"/>
  <c r="H309" i="1"/>
  <c r="H290" i="1"/>
  <c r="H279" i="1"/>
  <c r="H342" i="1"/>
  <c r="H350" i="1"/>
  <c r="H340" i="1"/>
  <c r="H293" i="1"/>
  <c r="H346" i="1"/>
  <c r="C297" i="1"/>
  <c r="E297" i="1" s="1"/>
  <c r="G108" i="1"/>
  <c r="G342" i="1"/>
  <c r="G295" i="1"/>
  <c r="G340" i="1"/>
  <c r="G346" i="1"/>
  <c r="G279" i="1"/>
  <c r="G248" i="1"/>
  <c r="G290" i="1"/>
  <c r="G293" i="1"/>
  <c r="G309" i="1"/>
  <c r="G344" i="1"/>
  <c r="G350" i="1"/>
  <c r="H306" i="1"/>
  <c r="H297" i="1"/>
  <c r="D292" i="1"/>
  <c r="C292" i="1"/>
  <c r="C309" i="1"/>
  <c r="E309" i="1" s="1"/>
  <c r="C290" i="1"/>
  <c r="E290" i="1" s="1"/>
  <c r="C279" i="1"/>
  <c r="E279" i="1" s="1"/>
  <c r="C266" i="1"/>
  <c r="E266" i="1" s="1"/>
  <c r="C248" i="1"/>
  <c r="E248" i="1" s="1"/>
  <c r="C216" i="1"/>
  <c r="E216" i="1" s="1"/>
  <c r="D209" i="1" l="1"/>
  <c r="E292" i="1"/>
  <c r="H292" i="1"/>
  <c r="H210" i="1"/>
  <c r="G210" i="1"/>
  <c r="G306" i="1"/>
  <c r="G297" i="1"/>
  <c r="G292" i="1"/>
  <c r="C306" i="1"/>
  <c r="E306" i="1" s="1"/>
  <c r="C163" i="1"/>
  <c r="H209" i="1" l="1"/>
  <c r="G209" i="1"/>
  <c r="C358" i="1"/>
  <c r="C182" i="1"/>
  <c r="F182" i="1" l="1"/>
  <c r="F170" i="1"/>
  <c r="F163" i="1" s="1"/>
  <c r="D170" i="1"/>
  <c r="F90" i="1"/>
  <c r="F367" i="1"/>
  <c r="F358" i="1"/>
  <c r="D358" i="1"/>
  <c r="E358" i="1" s="1"/>
  <c r="D163" i="1" l="1"/>
  <c r="E163" i="1" s="1"/>
  <c r="E170" i="1"/>
  <c r="H358" i="1"/>
  <c r="G367" i="1"/>
  <c r="H367" i="1"/>
  <c r="H170" i="1"/>
  <c r="G358" i="1"/>
  <c r="G170" i="1"/>
  <c r="F193" i="1"/>
  <c r="D193" i="1"/>
  <c r="E193" i="1" s="1"/>
  <c r="D182" i="1"/>
  <c r="F115" i="1"/>
  <c r="D115" i="1"/>
  <c r="C115" i="1"/>
  <c r="H193" i="1" l="1"/>
  <c r="E115" i="1"/>
  <c r="H182" i="1"/>
  <c r="E182" i="1"/>
  <c r="H163" i="1"/>
  <c r="H115" i="1"/>
  <c r="G36" i="1"/>
  <c r="H36" i="1"/>
  <c r="G115" i="1"/>
  <c r="G193" i="1"/>
  <c r="G182" i="1"/>
  <c r="G163" i="1"/>
  <c r="D399" i="1" l="1"/>
  <c r="D403" i="1"/>
  <c r="D398" i="1" l="1"/>
  <c r="F399" i="1"/>
  <c r="H399" i="1" s="1"/>
  <c r="F61" i="1"/>
  <c r="G399" i="1" l="1"/>
  <c r="F398" i="1"/>
  <c r="H398" i="1" s="1"/>
  <c r="G398" i="1" l="1"/>
  <c r="F354" i="1"/>
  <c r="D354" i="1"/>
  <c r="C354" i="1"/>
  <c r="E354" i="1" l="1"/>
  <c r="H354" i="1"/>
  <c r="G354" i="1"/>
  <c r="F77" i="1"/>
  <c r="F110" i="1" l="1"/>
  <c r="F174" i="1"/>
  <c r="F162" i="1" s="1"/>
  <c r="F403" i="1" l="1"/>
  <c r="H403" i="1" s="1"/>
  <c r="C404" i="1"/>
  <c r="E404" i="1" s="1"/>
  <c r="I403" i="1"/>
  <c r="I399" i="1"/>
  <c r="I398" i="1" s="1"/>
  <c r="I397" i="1" s="1"/>
  <c r="C399" i="1"/>
  <c r="E399" i="1" s="1"/>
  <c r="I394" i="1"/>
  <c r="I393" i="1" s="1"/>
  <c r="F394" i="1"/>
  <c r="D394" i="1"/>
  <c r="C394" i="1"/>
  <c r="I388" i="1"/>
  <c r="F388" i="1"/>
  <c r="D388" i="1"/>
  <c r="C388" i="1"/>
  <c r="I386" i="1"/>
  <c r="F386" i="1"/>
  <c r="D386" i="1"/>
  <c r="C386" i="1"/>
  <c r="I382" i="1"/>
  <c r="F382" i="1"/>
  <c r="D382" i="1"/>
  <c r="C382" i="1"/>
  <c r="I379" i="1"/>
  <c r="F379" i="1"/>
  <c r="D379" i="1"/>
  <c r="C379" i="1"/>
  <c r="F377" i="1"/>
  <c r="D377" i="1"/>
  <c r="C377" i="1"/>
  <c r="I371" i="1"/>
  <c r="F371" i="1"/>
  <c r="D371" i="1"/>
  <c r="E371" i="1" s="1"/>
  <c r="I367" i="1"/>
  <c r="C367" i="1"/>
  <c r="E367" i="1" s="1"/>
  <c r="F365" i="1"/>
  <c r="D365" i="1"/>
  <c r="C365" i="1"/>
  <c r="I363" i="1"/>
  <c r="F363" i="1"/>
  <c r="D363" i="1"/>
  <c r="C363" i="1"/>
  <c r="I360" i="1"/>
  <c r="F360" i="1"/>
  <c r="D360" i="1"/>
  <c r="C360" i="1"/>
  <c r="C352" i="1"/>
  <c r="E352" i="1" s="1"/>
  <c r="I348" i="1"/>
  <c r="F348" i="1"/>
  <c r="D348" i="1"/>
  <c r="C348" i="1"/>
  <c r="I332" i="1"/>
  <c r="F332" i="1"/>
  <c r="D332" i="1"/>
  <c r="C332" i="1"/>
  <c r="I330" i="1"/>
  <c r="F330" i="1"/>
  <c r="D330" i="1"/>
  <c r="C330" i="1"/>
  <c r="I328" i="1"/>
  <c r="F328" i="1"/>
  <c r="D328" i="1"/>
  <c r="C328" i="1"/>
  <c r="I325" i="1"/>
  <c r="F325" i="1"/>
  <c r="D325" i="1"/>
  <c r="C325" i="1"/>
  <c r="C320" i="1" s="1"/>
  <c r="E320" i="1" s="1"/>
  <c r="I314" i="1"/>
  <c r="F314" i="1"/>
  <c r="F311" i="1" s="1"/>
  <c r="D314" i="1"/>
  <c r="C314" i="1"/>
  <c r="I312" i="1"/>
  <c r="D312" i="1"/>
  <c r="C312" i="1"/>
  <c r="I269" i="1"/>
  <c r="C268" i="1"/>
  <c r="I267" i="1"/>
  <c r="I266" i="1"/>
  <c r="I248" i="1"/>
  <c r="I234" i="1"/>
  <c r="I217" i="1"/>
  <c r="I210" i="1"/>
  <c r="I207" i="1"/>
  <c r="I206" i="1" s="1"/>
  <c r="F207" i="1"/>
  <c r="D207" i="1"/>
  <c r="C207" i="1"/>
  <c r="C206" i="1" s="1"/>
  <c r="C204" i="1"/>
  <c r="E204" i="1" s="1"/>
  <c r="F201" i="1"/>
  <c r="D201" i="1"/>
  <c r="C201" i="1"/>
  <c r="I199" i="1"/>
  <c r="I198" i="1" s="1"/>
  <c r="F199" i="1"/>
  <c r="D199" i="1"/>
  <c r="C199" i="1"/>
  <c r="I196" i="1"/>
  <c r="F196" i="1"/>
  <c r="D196" i="1"/>
  <c r="C196" i="1"/>
  <c r="C191" i="1"/>
  <c r="I191" i="1"/>
  <c r="F191" i="1"/>
  <c r="I188" i="1"/>
  <c r="F188" i="1"/>
  <c r="D188" i="1"/>
  <c r="C188" i="1"/>
  <c r="I182" i="1"/>
  <c r="I180" i="1"/>
  <c r="F180" i="1"/>
  <c r="C180" i="1"/>
  <c r="E180" i="1" s="1"/>
  <c r="I177" i="1"/>
  <c r="F177" i="1"/>
  <c r="D177" i="1"/>
  <c r="C177" i="1"/>
  <c r="I174" i="1"/>
  <c r="D174" i="1"/>
  <c r="E174" i="1" s="1"/>
  <c r="C174" i="1"/>
  <c r="I163" i="1"/>
  <c r="I160" i="1"/>
  <c r="F160" i="1"/>
  <c r="D160" i="1"/>
  <c r="C160" i="1"/>
  <c r="I158" i="1"/>
  <c r="F158" i="1"/>
  <c r="D158" i="1"/>
  <c r="C158" i="1"/>
  <c r="I155" i="1"/>
  <c r="F155" i="1"/>
  <c r="D155" i="1"/>
  <c r="C155" i="1"/>
  <c r="I153" i="1"/>
  <c r="I152" i="1" s="1"/>
  <c r="F153" i="1"/>
  <c r="D153" i="1"/>
  <c r="C153" i="1"/>
  <c r="C152" i="1" s="1"/>
  <c r="F150" i="1"/>
  <c r="D150" i="1"/>
  <c r="E150" i="1" s="1"/>
  <c r="C150" i="1"/>
  <c r="F148" i="1"/>
  <c r="D148" i="1"/>
  <c r="C148" i="1"/>
  <c r="F145" i="1"/>
  <c r="D145" i="1"/>
  <c r="C145" i="1"/>
  <c r="I143" i="1"/>
  <c r="F143" i="1"/>
  <c r="D143" i="1"/>
  <c r="C143" i="1"/>
  <c r="I141" i="1"/>
  <c r="F141" i="1"/>
  <c r="D141" i="1"/>
  <c r="C141" i="1"/>
  <c r="I139" i="1"/>
  <c r="F139" i="1"/>
  <c r="D139" i="1"/>
  <c r="C139" i="1"/>
  <c r="I136" i="1"/>
  <c r="F136" i="1"/>
  <c r="D136" i="1"/>
  <c r="C136" i="1"/>
  <c r="I134" i="1"/>
  <c r="F134" i="1"/>
  <c r="D134" i="1"/>
  <c r="C134" i="1"/>
  <c r="I131" i="1"/>
  <c r="F131" i="1"/>
  <c r="D131" i="1"/>
  <c r="C131" i="1"/>
  <c r="I129" i="1"/>
  <c r="F129" i="1"/>
  <c r="D129" i="1"/>
  <c r="C129" i="1"/>
  <c r="I127" i="1"/>
  <c r="F127" i="1"/>
  <c r="D127" i="1"/>
  <c r="C127" i="1"/>
  <c r="I124" i="1"/>
  <c r="I122" i="1" s="1"/>
  <c r="F124" i="1"/>
  <c r="C122" i="1"/>
  <c r="I117" i="1"/>
  <c r="I110" i="1" s="1"/>
  <c r="D117" i="1"/>
  <c r="C117" i="1"/>
  <c r="I103" i="1"/>
  <c r="F102" i="1"/>
  <c r="D103" i="1"/>
  <c r="C103" i="1"/>
  <c r="I97" i="1"/>
  <c r="F97" i="1"/>
  <c r="D97" i="1"/>
  <c r="E97" i="1" s="1"/>
  <c r="C97" i="1"/>
  <c r="I90" i="1"/>
  <c r="D90" i="1"/>
  <c r="C90" i="1"/>
  <c r="F83" i="1"/>
  <c r="D83" i="1"/>
  <c r="C83" i="1"/>
  <c r="D77" i="1"/>
  <c r="C77" i="1"/>
  <c r="I76" i="1"/>
  <c r="I70" i="1"/>
  <c r="D70" i="1"/>
  <c r="C70" i="1"/>
  <c r="I65" i="1"/>
  <c r="F65" i="1"/>
  <c r="D65" i="1"/>
  <c r="E65" i="1" s="1"/>
  <c r="C65" i="1"/>
  <c r="I61" i="1"/>
  <c r="D61" i="1"/>
  <c r="C61" i="1"/>
  <c r="D57" i="1"/>
  <c r="C57" i="1"/>
  <c r="F51" i="1"/>
  <c r="D51" i="1"/>
  <c r="E51" i="1" s="1"/>
  <c r="C51" i="1"/>
  <c r="I50" i="1"/>
  <c r="I40" i="1"/>
  <c r="I39" i="1" s="1"/>
  <c r="F40" i="1"/>
  <c r="D40" i="1"/>
  <c r="C40" i="1"/>
  <c r="D33" i="1"/>
  <c r="C33" i="1"/>
  <c r="D27" i="1"/>
  <c r="C27" i="1"/>
  <c r="D21" i="1"/>
  <c r="C21" i="1"/>
  <c r="D15" i="1"/>
  <c r="C15" i="1"/>
  <c r="I14" i="1"/>
  <c r="I13" i="1" s="1"/>
  <c r="E83" i="1" l="1"/>
  <c r="E127" i="1"/>
  <c r="E129" i="1"/>
  <c r="E131" i="1"/>
  <c r="E134" i="1"/>
  <c r="E136" i="1"/>
  <c r="E139" i="1"/>
  <c r="E141" i="1"/>
  <c r="E143" i="1"/>
  <c r="E145" i="1"/>
  <c r="E196" i="1"/>
  <c r="E201" i="1"/>
  <c r="E312" i="1"/>
  <c r="E363" i="1"/>
  <c r="H33" i="1"/>
  <c r="E33" i="1"/>
  <c r="E148" i="1"/>
  <c r="C311" i="1"/>
  <c r="E325" i="1"/>
  <c r="E330" i="1"/>
  <c r="E348" i="1"/>
  <c r="C362" i="1"/>
  <c r="E379" i="1"/>
  <c r="D381" i="1"/>
  <c r="E386" i="1"/>
  <c r="E394" i="1"/>
  <c r="E40" i="1"/>
  <c r="E155" i="1"/>
  <c r="E160" i="1"/>
  <c r="E177" i="1"/>
  <c r="E188" i="1"/>
  <c r="E21" i="1"/>
  <c r="H61" i="1"/>
  <c r="E61" i="1"/>
  <c r="H90" i="1"/>
  <c r="E90" i="1"/>
  <c r="E314" i="1"/>
  <c r="E328" i="1"/>
  <c r="E332" i="1"/>
  <c r="E382" i="1"/>
  <c r="E388" i="1"/>
  <c r="H70" i="1"/>
  <c r="E70" i="1"/>
  <c r="E199" i="1"/>
  <c r="E207" i="1"/>
  <c r="E360" i="1"/>
  <c r="E365" i="1"/>
  <c r="E377" i="1"/>
  <c r="H103" i="1"/>
  <c r="E103" i="1"/>
  <c r="E27" i="1"/>
  <c r="H127" i="1"/>
  <c r="H131" i="1"/>
  <c r="E153" i="1"/>
  <c r="E158" i="1"/>
  <c r="C210" i="1"/>
  <c r="E268" i="1"/>
  <c r="H77" i="1"/>
  <c r="E77" i="1"/>
  <c r="H117" i="1"/>
  <c r="E117" i="1"/>
  <c r="E57" i="1"/>
  <c r="E15" i="1"/>
  <c r="D311" i="1"/>
  <c r="F362" i="1"/>
  <c r="H188" i="1"/>
  <c r="H136" i="1"/>
  <c r="C327" i="1"/>
  <c r="F381" i="1"/>
  <c r="F327" i="1"/>
  <c r="F319" i="1" s="1"/>
  <c r="D362" i="1"/>
  <c r="E362" i="1" s="1"/>
  <c r="H174" i="1"/>
  <c r="D162" i="1"/>
  <c r="C381" i="1"/>
  <c r="D327" i="1"/>
  <c r="H328" i="1"/>
  <c r="H371" i="1"/>
  <c r="H365" i="1"/>
  <c r="H363" i="1"/>
  <c r="H360" i="1"/>
  <c r="H352" i="1"/>
  <c r="H332" i="1"/>
  <c r="H314" i="1"/>
  <c r="H148" i="1"/>
  <c r="H145" i="1"/>
  <c r="H141" i="1"/>
  <c r="H83" i="1"/>
  <c r="G153" i="1"/>
  <c r="H153" i="1"/>
  <c r="H158" i="1"/>
  <c r="H180" i="1"/>
  <c r="H199" i="1"/>
  <c r="H207" i="1"/>
  <c r="H97" i="1"/>
  <c r="H382" i="1"/>
  <c r="H388" i="1"/>
  <c r="H377" i="1"/>
  <c r="H129" i="1"/>
  <c r="H134" i="1"/>
  <c r="H139" i="1"/>
  <c r="H143" i="1"/>
  <c r="H330" i="1"/>
  <c r="H348" i="1"/>
  <c r="H65" i="1"/>
  <c r="H155" i="1"/>
  <c r="H160" i="1"/>
  <c r="H177" i="1"/>
  <c r="H201" i="1"/>
  <c r="H40" i="1"/>
  <c r="H150" i="1"/>
  <c r="H379" i="1"/>
  <c r="H386" i="1"/>
  <c r="H394" i="1"/>
  <c r="D14" i="1"/>
  <c r="H21" i="1"/>
  <c r="G15" i="1"/>
  <c r="H15" i="1"/>
  <c r="G207" i="1"/>
  <c r="G371" i="1"/>
  <c r="G377" i="1"/>
  <c r="G129" i="1"/>
  <c r="G131" i="1"/>
  <c r="G403" i="1"/>
  <c r="G174" i="1"/>
  <c r="G160" i="1"/>
  <c r="G117" i="1"/>
  <c r="G90" i="1"/>
  <c r="G77" i="1"/>
  <c r="G61" i="1"/>
  <c r="G33" i="1"/>
  <c r="G27" i="1"/>
  <c r="G21" i="1"/>
  <c r="G51" i="1"/>
  <c r="I102" i="1"/>
  <c r="G103" i="1"/>
  <c r="G124" i="1"/>
  <c r="G134" i="1"/>
  <c r="G188" i="1"/>
  <c r="G325" i="1"/>
  <c r="G127" i="1"/>
  <c r="G328" i="1"/>
  <c r="G394" i="1"/>
  <c r="G180" i="1"/>
  <c r="G148" i="1"/>
  <c r="G83" i="1"/>
  <c r="G65" i="1"/>
  <c r="G40" i="1"/>
  <c r="G386" i="1"/>
  <c r="G352" i="1"/>
  <c r="G360" i="1"/>
  <c r="G97" i="1"/>
  <c r="G177" i="1"/>
  <c r="G312" i="1"/>
  <c r="G332" i="1"/>
  <c r="G363" i="1"/>
  <c r="G57" i="1"/>
  <c r="G139" i="1"/>
  <c r="G143" i="1"/>
  <c r="G150" i="1"/>
  <c r="G158" i="1"/>
  <c r="G199" i="1"/>
  <c r="G314" i="1"/>
  <c r="G348" i="1"/>
  <c r="G379" i="1"/>
  <c r="G365" i="1"/>
  <c r="G388" i="1"/>
  <c r="G70" i="1"/>
  <c r="G141" i="1"/>
  <c r="G145" i="1"/>
  <c r="G155" i="1"/>
  <c r="G330" i="1"/>
  <c r="G382" i="1"/>
  <c r="G201" i="1"/>
  <c r="G196" i="1"/>
  <c r="C393" i="1"/>
  <c r="C110" i="1"/>
  <c r="C102" i="1" s="1"/>
  <c r="C39" i="1"/>
  <c r="G136" i="1"/>
  <c r="C203" i="1"/>
  <c r="C398" i="1"/>
  <c r="E398" i="1" s="1"/>
  <c r="C403" i="1"/>
  <c r="E403" i="1" s="1"/>
  <c r="D393" i="1"/>
  <c r="D110" i="1"/>
  <c r="F138" i="1"/>
  <c r="I362" i="1"/>
  <c r="F14" i="1"/>
  <c r="H14" i="1" s="1"/>
  <c r="I138" i="1"/>
  <c r="C179" i="1"/>
  <c r="I179" i="1"/>
  <c r="I176" i="1" s="1"/>
  <c r="D191" i="1"/>
  <c r="E191" i="1" s="1"/>
  <c r="F206" i="1"/>
  <c r="I89" i="1"/>
  <c r="I69" i="1" s="1"/>
  <c r="C126" i="1"/>
  <c r="C119" i="1" s="1"/>
  <c r="D179" i="1"/>
  <c r="F393" i="1"/>
  <c r="F126" i="1"/>
  <c r="F203" i="1"/>
  <c r="D397" i="1"/>
  <c r="I381" i="1"/>
  <c r="C50" i="1"/>
  <c r="C49" i="1" s="1"/>
  <c r="C157" i="1"/>
  <c r="C162" i="1"/>
  <c r="I162" i="1"/>
  <c r="D198" i="1"/>
  <c r="I190" i="1"/>
  <c r="I187" i="1" s="1"/>
  <c r="D50" i="1"/>
  <c r="C147" i="1"/>
  <c r="C190" i="1"/>
  <c r="D89" i="1"/>
  <c r="F198" i="1"/>
  <c r="I320" i="1"/>
  <c r="F50" i="1"/>
  <c r="I126" i="1"/>
  <c r="I119" i="1" s="1"/>
  <c r="I227" i="1"/>
  <c r="I209" i="1" s="1"/>
  <c r="C14" i="1"/>
  <c r="C13" i="1" s="1"/>
  <c r="C89" i="1"/>
  <c r="C138" i="1"/>
  <c r="D39" i="1"/>
  <c r="E39" i="1" s="1"/>
  <c r="D157" i="1"/>
  <c r="E157" i="1" s="1"/>
  <c r="C76" i="1"/>
  <c r="F76" i="1"/>
  <c r="I157" i="1"/>
  <c r="F190" i="1"/>
  <c r="C198" i="1"/>
  <c r="I311" i="1"/>
  <c r="F397" i="1"/>
  <c r="I49" i="1"/>
  <c r="D138" i="1"/>
  <c r="E138" i="1" s="1"/>
  <c r="I327" i="1"/>
  <c r="F39" i="1"/>
  <c r="D76" i="1"/>
  <c r="F157" i="1"/>
  <c r="D206" i="1"/>
  <c r="E206" i="1" s="1"/>
  <c r="D203" i="1"/>
  <c r="D122" i="1"/>
  <c r="E122" i="1" s="1"/>
  <c r="F89" i="1"/>
  <c r="F122" i="1"/>
  <c r="D126" i="1"/>
  <c r="E126" i="1" s="1"/>
  <c r="F147" i="1"/>
  <c r="F152" i="1"/>
  <c r="D147" i="1"/>
  <c r="D152" i="1"/>
  <c r="E152" i="1" s="1"/>
  <c r="F179" i="1"/>
  <c r="E76" i="1" l="1"/>
  <c r="E327" i="1"/>
  <c r="H381" i="1"/>
  <c r="H110" i="1"/>
  <c r="E110" i="1"/>
  <c r="E393" i="1"/>
  <c r="E198" i="1"/>
  <c r="E203" i="1"/>
  <c r="E179" i="1"/>
  <c r="E14" i="1"/>
  <c r="E147" i="1"/>
  <c r="E89" i="1"/>
  <c r="E162" i="1"/>
  <c r="H311" i="1"/>
  <c r="E311" i="1"/>
  <c r="C209" i="1"/>
  <c r="E209" i="1" s="1"/>
  <c r="E210" i="1"/>
  <c r="E381" i="1"/>
  <c r="E50" i="1"/>
  <c r="F318" i="1"/>
  <c r="C397" i="1"/>
  <c r="E397" i="1" s="1"/>
  <c r="H397" i="1"/>
  <c r="H198" i="1"/>
  <c r="H157" i="1"/>
  <c r="H152" i="1"/>
  <c r="C319" i="1"/>
  <c r="C318" i="1" s="1"/>
  <c r="H393" i="1"/>
  <c r="H203" i="1"/>
  <c r="H138" i="1"/>
  <c r="H126" i="1"/>
  <c r="H362" i="1"/>
  <c r="H147" i="1"/>
  <c r="H327" i="1"/>
  <c r="H89" i="1"/>
  <c r="H76" i="1"/>
  <c r="H39" i="1"/>
  <c r="H179" i="1"/>
  <c r="H206" i="1"/>
  <c r="H191" i="1"/>
  <c r="G381" i="1"/>
  <c r="G203" i="1"/>
  <c r="G147" i="1"/>
  <c r="G110" i="1"/>
  <c r="G76" i="1"/>
  <c r="G50" i="1"/>
  <c r="G122" i="1"/>
  <c r="D102" i="1"/>
  <c r="G138" i="1"/>
  <c r="G39" i="1"/>
  <c r="G397" i="1"/>
  <c r="G393" i="1"/>
  <c r="G152" i="1"/>
  <c r="G206" i="1"/>
  <c r="G89" i="1"/>
  <c r="G179" i="1"/>
  <c r="G327" i="1"/>
  <c r="G198" i="1"/>
  <c r="G157" i="1"/>
  <c r="G320" i="1"/>
  <c r="G126" i="1"/>
  <c r="G311" i="1"/>
  <c r="G362" i="1"/>
  <c r="G14" i="1"/>
  <c r="G191" i="1"/>
  <c r="D176" i="1"/>
  <c r="C176" i="1"/>
  <c r="C133" i="1"/>
  <c r="D190" i="1"/>
  <c r="E190" i="1" s="1"/>
  <c r="I133" i="1"/>
  <c r="I12" i="1" s="1"/>
  <c r="F49" i="1"/>
  <c r="D49" i="1"/>
  <c r="E49" i="1" s="1"/>
  <c r="D13" i="1"/>
  <c r="E13" i="1" s="1"/>
  <c r="H162" i="1"/>
  <c r="I319" i="1"/>
  <c r="I318" i="1" s="1"/>
  <c r="C187" i="1"/>
  <c r="C69" i="1"/>
  <c r="F187" i="1"/>
  <c r="D69" i="1"/>
  <c r="F133" i="1"/>
  <c r="F176" i="1"/>
  <c r="F119" i="1"/>
  <c r="F69" i="1"/>
  <c r="D133" i="1"/>
  <c r="E133" i="1" s="1"/>
  <c r="D119" i="1"/>
  <c r="E119" i="1" s="1"/>
  <c r="F13" i="1"/>
  <c r="E69" i="1" l="1"/>
  <c r="E176" i="1"/>
  <c r="H102" i="1"/>
  <c r="E102" i="1"/>
  <c r="H190" i="1"/>
  <c r="H69" i="1"/>
  <c r="H176" i="1"/>
  <c r="H133" i="1"/>
  <c r="H49" i="1"/>
  <c r="H13" i="1"/>
  <c r="G102" i="1"/>
  <c r="G162" i="1"/>
  <c r="G69" i="1"/>
  <c r="G49" i="1"/>
  <c r="G119" i="1"/>
  <c r="G176" i="1"/>
  <c r="G13" i="1"/>
  <c r="G190" i="1"/>
  <c r="G133" i="1"/>
  <c r="D187" i="1"/>
  <c r="E187" i="1" s="1"/>
  <c r="D319" i="1"/>
  <c r="E319" i="1" s="1"/>
  <c r="I417" i="1"/>
  <c r="C12" i="1"/>
  <c r="F12" i="1"/>
  <c r="G319" i="1" l="1"/>
  <c r="D318" i="1"/>
  <c r="E318" i="1" s="1"/>
  <c r="H319" i="1"/>
  <c r="H187" i="1"/>
  <c r="C417" i="1"/>
  <c r="G187" i="1"/>
  <c r="D12" i="1"/>
  <c r="G12" i="1" s="1"/>
  <c r="F417" i="1"/>
  <c r="H318" i="1" l="1"/>
  <c r="G318" i="1"/>
  <c r="H12" i="1"/>
  <c r="E12" i="1"/>
  <c r="D417" i="1"/>
  <c r="E417" i="1" s="1"/>
  <c r="H417" i="1" l="1"/>
  <c r="G417" i="1"/>
</calcChain>
</file>

<file path=xl/sharedStrings.xml><?xml version="1.0" encoding="utf-8"?>
<sst xmlns="http://schemas.openxmlformats.org/spreadsheetml/2006/main" count="823" uniqueCount="819">
  <si>
    <t xml:space="preserve">Приложение 2 </t>
  </si>
  <si>
    <t xml:space="preserve">Код 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</si>
  <si>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</si>
  <si>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</si>
  <si>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</si>
  <si>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</si>
  <si>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</si>
  <si>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</si>
  <si>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</si>
  <si>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</si>
  <si>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</si>
  <si>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</si>
  <si>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</si>
  <si>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</si>
  <si>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</si>
  <si>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</si>
  <si>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</si>
  <si>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</si>
  <si>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</si>
  <si>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</si>
  <si>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</si>
  <si>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</si>
  <si>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</si>
  <si>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</si>
  <si>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</si>
  <si>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</si>
  <si>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</si>
  <si>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</si>
  <si>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</si>
  <si>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</si>
  <si>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</si>
  <si>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</si>
  <si>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</si>
  <si>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</si>
  <si>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</si>
  <si>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</si>
  <si>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</si>
  <si>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</si>
  <si>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</si>
  <si>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</si>
  <si>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</si>
  <si>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</si>
  <si>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</si>
  <si>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</si>
  <si>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</si>
  <si>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</si>
  <si>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</si>
  <si>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</si>
  <si>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</si>
  <si>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</si>
  <si>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</si>
  <si>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</si>
  <si>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</si>
  <si>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</si>
  <si>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</si>
  <si>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</si>
  <si>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</si>
  <si>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</si>
  <si>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</si>
  <si>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</si>
  <si>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</si>
  <si>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</si>
  <si>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</si>
  <si>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</si>
  <si>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</si>
  <si>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</si>
  <si>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</si>
  <si>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</si>
  <si>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</si>
  <si>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</si>
  <si>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</si>
  <si>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</si>
  <si>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</si>
  <si>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</si>
  <si>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</si>
  <si>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</si>
  <si>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</si>
  <si>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</si>
  <si>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</si>
  <si>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</si>
  <si>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</si>
  <si>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</si>
  <si>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</si>
  <si>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</si>
  <si>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</si>
  <si>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</si>
  <si>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</si>
  <si>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</si>
  <si>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</si>
  <si>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</si>
  <si>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</si>
  <si>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</si>
  <si>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</si>
  <si>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</si>
  <si>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</si>
  <si>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</si>
  <si>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</si>
  <si>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</si>
  <si>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</si>
  <si>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</si>
  <si>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</si>
  <si>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</si>
  <si>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</si>
  <si>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</si>
  <si>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</si>
  <si>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</si>
  <si>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</si>
  <si>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</si>
  <si>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</si>
  <si>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</si>
  <si>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</si>
  <si>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</si>
  <si>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</si>
  <si>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</si>
  <si>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</si>
  <si>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</si>
  <si>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</si>
  <si>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</si>
  <si>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</si>
  <si>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</si>
  <si>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</si>
  <si>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</si>
  <si>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</si>
  <si>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</si>
  <si>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</si>
  <si>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</si>
  <si>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</si>
  <si>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</si>
  <si>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</si>
  <si>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</si>
  <si>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</si>
  <si>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</si>
  <si>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</si>
  <si>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</si>
  <si>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</si>
  <si>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</si>
  <si>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</si>
  <si>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</si>
  <si>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</si>
  <si>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</si>
  <si>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</si>
  <si>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</si>
  <si>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</si>
  <si>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</si>
  <si>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</si>
  <si>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</si>
  <si>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</si>
  <si>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</si>
  <si>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</si>
  <si>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</si>
  <si>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</si>
  <si>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</si>
  <si>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</si>
  <si>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</si>
  <si>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</si>
  <si>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</si>
  <si>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</si>
  <si>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</si>
  <si>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</si>
  <si>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</si>
  <si>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</si>
  <si>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</si>
  <si>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</si>
  <si>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</si>
  <si>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</si>
  <si>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</si>
  <si>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</si>
  <si>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</si>
  <si>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</si>
  <si>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</si>
  <si>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</si>
  <si>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</si>
  <si>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</si>
  <si>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</si>
  <si>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</si>
  <si>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</si>
  <si>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</si>
  <si>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</si>
  <si>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</si>
  <si>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</si>
  <si>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</si>
  <si>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</si>
  <si>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</si>
  <si>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</si>
  <si>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</si>
  <si>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</si>
  <si>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</si>
  <si>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</si>
  <si>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</si>
  <si>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</si>
  <si>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</si>
  <si>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</si>
  <si>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</si>
  <si>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</si>
  <si>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</si>
  <si>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</si>
  <si>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</si>
  <si>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</si>
  <si>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</si>
  <si>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</si>
  <si>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</si>
  <si>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</si>
  <si>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</si>
  <si>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</si>
  <si>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</si>
  <si>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</si>
  <si>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</si>
  <si>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</si>
  <si>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</si>
  <si>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</si>
  <si>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</si>
  <si>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</si>
  <si>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</si>
  <si>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</si>
  <si>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</si>
  <si>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</si>
  <si>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</si>
  <si>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</si>
  <si>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</si>
  <si>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</si>
  <si>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</si>
  <si>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</si>
  <si>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</si>
  <si>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</si>
  <si>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</si>
  <si>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</si>
  <si>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</si>
  <si>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</si>
  <si>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</si>
  <si>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</si>
  <si>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</si>
  <si>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</si>
  <si>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</si>
  <si>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</si>
  <si>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</si>
  <si>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</si>
  <si>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</si>
  <si>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</si>
  <si>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</si>
  <si>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</si>
  <si>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</si>
  <si>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</si>
  <si>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</si>
  <si>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</si>
  <si>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</si>
  <si>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</si>
  <si>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</si>
  <si>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</si>
  <si>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</si>
  <si>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</si>
  <si>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</si>
  <si>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</si>
  <si>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</si>
  <si>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</si>
  <si>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</si>
  <si>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</si>
  <si>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</si>
  <si>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</si>
  <si>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</si>
  <si>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</si>
  <si>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</si>
  <si>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</si>
  <si>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</si>
  <si>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</si>
  <si>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</si>
  <si>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</si>
  <si>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</si>
  <si>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</si>
  <si>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</si>
  <si>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</si>
  <si>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</si>
  <si>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</si>
  <si>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</si>
  <si>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</si>
  <si>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</si>
  <si>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</si>
  <si>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</si>
  <si>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</si>
  <si>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</si>
  <si>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</si>
  <si>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</si>
  <si>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</si>
  <si>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</si>
  <si>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</si>
  <si>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</si>
  <si>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</si>
  <si>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</si>
  <si>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</si>
  <si>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</si>
  <si>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</si>
  <si>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</si>
  <si>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</si>
  <si>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</si>
  <si>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</si>
  <si>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</si>
  <si>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</si>
  <si>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</si>
  <si>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</si>
  <si>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</si>
  <si>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</si>
  <si>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</si>
  <si>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</si>
  <si>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</si>
  <si>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</si>
  <si>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</si>
  <si>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</si>
  <si>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</si>
  <si>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</si>
  <si>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</si>
  <si>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</si>
  <si>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</si>
  <si>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</si>
  <si>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</si>
  <si>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</si>
  <si>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</si>
  <si>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</si>
  <si>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</si>
  <si>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</si>
  <si>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</si>
  <si>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</si>
  <si>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</si>
  <si>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</si>
  <si>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</si>
  <si>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</si>
  <si>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</si>
  <si>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</si>
  <si>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</si>
  <si>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</si>
  <si>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</si>
  <si>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</si>
  <si>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</si>
  <si>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</si>
  <si>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</si>
  <si>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</si>
  <si>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</si>
  <si>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</si>
  <si>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</si>
  <si>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</si>
  <si>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</si>
  <si>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</si>
  <si>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</si>
  <si>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</si>
  <si>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</si>
  <si>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</si>
  <si>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</si>
  <si>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</si>
  <si>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</si>
  <si>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</si>
  <si>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</si>
  <si>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</si>
  <si>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</si>
  <si>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</si>
  <si>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</si>
  <si>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</si>
  <si>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</si>
  <si>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</si>
  <si>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</si>
  <si>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</si>
  <si>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</si>
  <si>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</si>
  <si>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</si>
  <si>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</si>
  <si>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</si>
  <si>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</si>
  <si>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</si>
  <si>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</si>
  <si>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</si>
  <si>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</si>
  <si>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</si>
  <si>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</si>
  <si>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</si>
  <si>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</si>
  <si>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</si>
  <si>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</si>
  <si>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</si>
  <si>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</si>
  <si>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</si>
  <si>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</si>
  <si>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</si>
  <si>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</si>
  <si>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</si>
  <si>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</si>
  <si>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</si>
  <si>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</si>
  <si>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</si>
  <si>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</si>
  <si>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</si>
  <si>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</si>
  <si>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</si>
  <si>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</si>
  <si>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</si>
  <si>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</si>
  <si>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</si>
  <si>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</si>
  <si>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</si>
  <si>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</si>
  <si>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</si>
  <si>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</si>
  <si>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</si>
  <si>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</si>
  <si>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</si>
  <si>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</si>
  <si>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</si>
  <si>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</si>
  <si>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</si>
  <si>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</si>
  <si>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</si>
  <si>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</si>
  <si>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</si>
  <si>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</si>
  <si>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</si>
  <si>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</si>
  <si>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</si>
  <si>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</si>
  <si>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</si>
  <si>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</si>
  <si>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</si>
  <si>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</si>
  <si>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</si>
  <si>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</si>
  <si>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</si>
  <si>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</si>
  <si>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</si>
  <si>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</si>
  <si>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</si>
  <si>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</si>
  <si>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</si>
  <si>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</si>
  <si>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</si>
  <si>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</si>
  <si>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</si>
  <si>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</si>
  <si>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</si>
  <si>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</si>
  <si>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</si>
  <si>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</si>
  <si>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</si>
  <si>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</si>
  <si>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</si>
  <si>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</si>
  <si>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</si>
  <si>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</si>
  <si>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</si>
  <si>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</si>
  <si>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</si>
  <si>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</si>
  <si>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</si>
  <si>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</si>
  <si>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</si>
  <si>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</si>
  <si>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</si>
  <si>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</si>
  <si>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</si>
  <si>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</si>
  <si>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</si>
  <si>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</si>
  <si>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</si>
  <si>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</si>
  <si>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</si>
  <si>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</si>
  <si>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</si>
  <si>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</si>
  <si>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</si>
  <si>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</si>
  <si>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</si>
  <si>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</si>
  <si>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</si>
  <si>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</si>
  <si>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</si>
  <si>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</si>
  <si>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</si>
  <si>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</si>
  <si>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</si>
  <si>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</si>
  <si>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</si>
  <si>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</si>
  <si>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</si>
  <si>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</si>
  <si>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</si>
  <si>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</si>
  <si>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</si>
  <si>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</si>
  <si>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</si>
  <si>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</si>
  <si>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</si>
  <si>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</si>
  <si>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</si>
  <si>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</si>
  <si>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</si>
  <si>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</si>
  <si>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</si>
  <si>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</si>
  <si>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</si>
  <si>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</si>
  <si>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</si>
  <si>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</si>
  <si>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</si>
  <si>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</si>
  <si>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</si>
  <si>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</si>
  <si>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</si>
  <si>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</si>
  <si>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</si>
  <si>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</si>
  <si>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</si>
  <si>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</si>
  <si>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</si>
  <si>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</si>
  <si>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</si>
  <si>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</si>
  <si>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</si>
  <si>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</si>
  <si>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</si>
  <si>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</si>
  <si>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</si>
  <si>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</si>
  <si>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</si>
  <si>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</si>
  <si>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</si>
  <si>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</si>
  <si>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</si>
  <si>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</si>
  <si>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</si>
  <si>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</si>
  <si>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</si>
  <si>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</si>
  <si>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</si>
  <si>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</si>
  <si>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</si>
  <si>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</si>
  <si>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</si>
  <si>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</si>
  <si>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</si>
  <si>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</si>
  <si>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</si>
  <si>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</si>
  <si>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</si>
  <si>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</si>
  <si>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</si>
  <si>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</si>
  <si>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</si>
  <si>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</si>
  <si>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</si>
  <si>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</si>
  <si>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</si>
  <si>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</si>
  <si>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</si>
  <si>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</si>
  <si>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</si>
  <si>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</si>
  <si>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</si>
  <si>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</si>
  <si>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</si>
  <si>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</si>
  <si>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</si>
  <si>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</si>
  <si>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</si>
  <si>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</si>
  <si>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</si>
  <si>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</si>
  <si>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</si>
  <si>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</si>
  <si>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</si>
  <si>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</si>
  <si>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</si>
  <si>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</si>
  <si>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</si>
  <si>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</si>
  <si>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</si>
  <si>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</si>
  <si>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</si>
  <si>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</si>
  <si>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</si>
  <si>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</si>
  <si>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</si>
  <si>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</si>
  <si>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</si>
  <si>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</si>
  <si>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</si>
  <si>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</si>
  <si>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</si>
  <si>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</si>
  <si>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</si>
  <si>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</si>
  <si>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</si>
  <si>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</si>
  <si>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</si>
  <si>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</si>
  <si>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</si>
  <si>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</si>
  <si>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</si>
  <si>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</si>
  <si>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</si>
  <si>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</si>
  <si>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</si>
  <si>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</si>
  <si>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</si>
  <si>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</si>
  <si>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</si>
  <si>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</si>
  <si>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</si>
  <si>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</si>
  <si>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</si>
  <si>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</si>
  <si>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</si>
  <si>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</si>
  <si>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</si>
  <si>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</si>
  <si>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</si>
  <si>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</si>
  <si>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</si>
  <si>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</si>
  <si>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</si>
  <si>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</si>
  <si>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</si>
  <si>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</si>
  <si>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</si>
  <si>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</si>
  <si>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</si>
  <si>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</si>
  <si>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</si>
  <si>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</si>
  <si>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</si>
  <si>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</si>
  <si>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</si>
  <si>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</si>
  <si>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</si>
  <si>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</si>
  <si>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</si>
  <si>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</si>
  <si>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</si>
  <si>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</si>
  <si>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</si>
  <si>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</si>
  <si>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</si>
  <si>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</si>
  <si>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</si>
  <si>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</si>
  <si>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</si>
  <si>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</si>
  <si>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</si>
  <si>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</si>
  <si>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</si>
  <si>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</si>
  <si>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</si>
  <si>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</si>
  <si>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</si>
  <si>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</si>
  <si>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</si>
  <si>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</si>
  <si>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</si>
  <si>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</si>
  <si>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</si>
  <si>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</si>
  <si>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</si>
  <si>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</si>
  <si>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</si>
  <si>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</si>
  <si>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</si>
  <si>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</si>
  <si>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</si>
  <si>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</si>
  <si>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</si>
  <si>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</si>
  <si>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</si>
  <si>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</si>
  <si>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</si>
  <si>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</si>
  <si>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</si>
  <si>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</si>
  <si>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</si>
  <si>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</si>
  <si>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</si>
  <si>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</si>
  <si>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</si>
  <si>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</si>
  <si>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</si>
  <si>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</si>
  <si>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</si>
  <si>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</si>
  <si>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</si>
  <si>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</si>
  <si>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1 16 01163 01 0000 140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</si>
  <si>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</si>
  <si>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</si>
  <si>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</si>
  <si>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</si>
  <si>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</si>
  <si>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</si>
  <si>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</si>
  <si>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</si>
  <si>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</si>
  <si>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</si>
  <si>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</si>
  <si>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</si>
  <si>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</si>
  <si>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</si>
  <si>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</si>
  <si>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2 02 45303 00 0000 150</t>
  </si>
  <si>
    <t>Единый налог на вмененный доход для отдельных видов деятельности (проценты по соответствующему платежу)</t>
  </si>
  <si>
    <t>1 05 02010 02 2200 110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</si>
  <si>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</si>
  <si>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</si>
  <si>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Наименование кода вида доходов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</si>
  <si>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</si>
  <si>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</si>
  <si>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</si>
  <si>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1 01 02080 01 0000 110</t>
  </si>
  <si>
    <t>1 06 06 032 04 4000 110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</si>
  <si>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</si>
  <si>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</si>
  <si>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</si>
  <si>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</si>
  <si>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</si>
  <si>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(государственная пошлина за государственную регистрацию отделений общероссийских общественных организаций инвалидов)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</si>
  <si>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</si>
  <si>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</si>
  <si>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</si>
  <si>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потребление (распитие) алкогольной продукции в запрещенных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местах)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</si>
  <si>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</si>
  <si>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</si>
  <si>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</si>
  <si>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</si>
  <si>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Возврат остатков субсидий на реализацию мероприятий по обеспечению жильем молодых семей из бюджетов городских округов</t>
  </si>
  <si>
    <t>2 19 27 112 04 0000 150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</si>
  <si>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</si>
  <si>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</si>
  <si>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</si>
  <si>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</si>
  <si>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</si>
  <si>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</si>
  <si>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</si>
  <si>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 xml:space="preserve">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</si>
  <si>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1 08 07110 01 0102 110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</si>
  <si>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</si>
  <si>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</si>
  <si>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Плата за выбросы загрязняющих веществ в атмосферный воздух стационарными объектами (пени по соответствующему платежу)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</si>
  <si>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</si>
  <si>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</si>
  <si>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</si>
  <si>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</si>
  <si>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2 02 45 453 00 0000 150</t>
  </si>
  <si>
    <t>Межбюджетные трансферты, передаваемые бюджетам на создание виртуальных концертных залов</t>
  </si>
  <si>
    <t>2 02 45 453 04 0000 150</t>
  </si>
  <si>
    <t>Межбюджетные трансферты, передаваемые бюджетам городских округов на создание виртуальных концертных залов</t>
  </si>
  <si>
    <t>1 12 01030 01 2100 120</t>
  </si>
  <si>
    <t>Плата за сбросы загрязняющих веществ в водные объекты (пени по соответствующему платежу)</t>
  </si>
  <si>
    <t>1 16 01083 01 0281 140</t>
  </si>
  <si>
    <t>1 16 01103 01 0000 140</t>
  </si>
  <si>
    <t>1 16 01103 01 9000 140</t>
  </si>
  <si>
    <t>1 16 01063 01 0017 140</t>
  </si>
  <si>
    <t>1 16 01073 01 0019 140</t>
  </si>
  <si>
    <t>1 12 01010 01 2100 120</t>
  </si>
  <si>
    <t>Транспортный налог с организаций (прочие поступления)</t>
  </si>
  <si>
    <t>1 16 01203 01 0020 140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</si>
  <si>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</si>
  <si>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</si>
  <si>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</si>
  <si>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</si>
  <si>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</si>
  <si>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1 01 02010 01 2200 110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</si>
  <si>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(штрафы за незаконное культивирование растений, содержащих наркотические средства или психотропные вещества либо их прекурсоры)</t>
  </si>
  <si>
    <t>1 16 01103 01 0501 140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</si>
  <si>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</si>
  <si>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</si>
  <si>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1 16 01100 01 0000 140</t>
  </si>
  <si>
    <t>1 16 01203 01 0008 140</t>
  </si>
  <si>
    <t>к решению Березниковской городской Думы</t>
  </si>
  <si>
    <t>Исполнение за 2021 год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</si>
  <si>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</si>
  <si>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</si>
  <si>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</si>
  <si>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</si>
  <si>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употребление алкогольной и спиртосодержащей продукции, новых потенциально опасных психоактивных веществ или одурманивающих веществ)</t>
  </si>
  <si>
    <t>1 16 01063 01 0010 140</t>
  </si>
  <si>
    <t>1 16 01 063 01 0013 140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</si>
  <si>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пропаганду наркотических средств, психотропных веществ или их прекурсоров, растений, содержащих наркотические средства или психотропные вещества либо их прекурсоры, и их частей, содержащих наркотические средства или психотропные вещества либо их прекурсоры, новых потенциально опасных психоактивных веществ)</t>
  </si>
  <si>
    <t>Административные штрафы, установленные Главой 11 КоАП РФ за административные правонарушения на транспорте, налагаемые мировыми судьями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</si>
  <si>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</si>
  <si>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</si>
  <si>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</si>
  <si>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</si>
  <si>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</si>
  <si>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</si>
  <si>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</si>
  <si>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1 01 02030 01 5000 110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</si>
  <si>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</si>
  <si>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</si>
  <si>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</si>
  <si>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</si>
  <si>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</si>
  <si>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</si>
  <si>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</si>
  <si>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</si>
  <si>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</si>
  <si>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</si>
  <si>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</si>
  <si>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</si>
  <si>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</si>
  <si>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1 09 04052 04 1000 110 </t>
  </si>
  <si>
    <t>1 16 01193 01 0030 140</t>
  </si>
  <si>
    <t>1 16 01113 01 9000 140</t>
  </si>
  <si>
    <t>1 16 01193 01 0020 140</t>
  </si>
  <si>
    <t>2 03 00000 00 0000 000</t>
  </si>
  <si>
    <t>2 03 04000 04 0000 150</t>
  </si>
  <si>
    <t>2 03 04099 04 0000 150</t>
  </si>
  <si>
    <t>2 02 25081 00 0000 150</t>
  </si>
  <si>
    <t>2 02 25081 04 0000 150</t>
  </si>
  <si>
    <t>2 19 25497 04 0000 150</t>
  </si>
  <si>
    <t>2 19 25520 04 0000 150</t>
  </si>
  <si>
    <t>Форма Г-2</t>
  </si>
  <si>
    <t xml:space="preserve">от ___________   №   ____ </t>
  </si>
  <si>
    <t xml:space="preserve">Исполнение бюджета муниципального образования "Город Березники" 
по кодам видов доходов за 2021 год 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</si>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</sst>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?"/>
  </numFmts>
  <fonts count="32" x14ac:knownFonts="1">
    <font>
      <sz val="10"/>
      <name val="Arial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</cellStyleXfs>
  <cellXfs count="92">
    <xf numFmtId="0" fontId="0" fillId="0" borderId="0" xfId="0"/>
    <xf numFmtId="0" fontId="1" fillId="0" borderId="0" xfId="1"/>
    <xf numFmtId="0" fontId="5" fillId="0" borderId="0" xfId="1" applyFont="1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1" fillId="0" borderId="2" xfId="1" applyBorder="1"/>
    <xf numFmtId="3" fontId="10" fillId="0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0" fontId="11" fillId="0" borderId="0" xfId="1" applyFont="1" applyFill="1"/>
    <xf numFmtId="3" fontId="12" fillId="0" borderId="2" xfId="1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/>
    </xf>
    <xf numFmtId="0" fontId="11" fillId="0" borderId="0" xfId="1" applyFont="1"/>
    <xf numFmtId="0" fontId="12" fillId="0" borderId="2" xfId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4" fillId="0" borderId="0" xfId="1" applyFont="1"/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3" fontId="17" fillId="0" borderId="2" xfId="1" applyNumberFormat="1" applyFont="1" applyBorder="1" applyAlignment="1">
      <alignment horizontal="left" vertical="top"/>
    </xf>
    <xf numFmtId="0" fontId="18" fillId="0" borderId="2" xfId="0" applyFont="1" applyBorder="1" applyAlignment="1">
      <alignment vertical="top" wrapText="1"/>
    </xf>
    <xf numFmtId="164" fontId="18" fillId="0" borderId="2" xfId="1" applyNumberFormat="1" applyFont="1" applyFill="1" applyBorder="1" applyAlignment="1">
      <alignment vertical="top"/>
    </xf>
    <xf numFmtId="164" fontId="19" fillId="0" borderId="2" xfId="1" applyNumberFormat="1" applyFont="1" applyFill="1" applyBorder="1" applyAlignment="1">
      <alignment vertical="top"/>
    </xf>
    <xf numFmtId="0" fontId="20" fillId="0" borderId="0" xfId="1" applyFont="1"/>
    <xf numFmtId="3" fontId="21" fillId="0" borderId="2" xfId="1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64" fontId="5" fillId="0" borderId="2" xfId="1" applyNumberFormat="1" applyFont="1" applyFill="1" applyBorder="1" applyAlignment="1">
      <alignment vertical="top"/>
    </xf>
    <xf numFmtId="0" fontId="1" fillId="0" borderId="0" xfId="1" applyFont="1"/>
    <xf numFmtId="3" fontId="12" fillId="0" borderId="2" xfId="1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0" xfId="1" applyFont="1"/>
    <xf numFmtId="0" fontId="13" fillId="0" borderId="2" xfId="0" applyFont="1" applyFill="1" applyBorder="1" applyAlignment="1">
      <alignment vertical="top" wrapText="1"/>
    </xf>
    <xf numFmtId="3" fontId="17" fillId="0" borderId="2" xfId="1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vertical="top" wrapText="1"/>
    </xf>
    <xf numFmtId="3" fontId="23" fillId="0" borderId="2" xfId="1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3" fontId="24" fillId="0" borderId="2" xfId="1" applyNumberFormat="1" applyFont="1" applyBorder="1" applyAlignment="1">
      <alignment horizontal="left" vertical="top"/>
    </xf>
    <xf numFmtId="0" fontId="25" fillId="0" borderId="2" xfId="0" applyFont="1" applyBorder="1" applyAlignment="1">
      <alignment vertical="top" wrapText="1"/>
    </xf>
    <xf numFmtId="164" fontId="25" fillId="0" borderId="2" xfId="1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vertical="top"/>
    </xf>
    <xf numFmtId="3" fontId="23" fillId="0" borderId="2" xfId="1" applyNumberFormat="1" applyFont="1" applyBorder="1" applyAlignment="1">
      <alignment vertical="top"/>
    </xf>
    <xf numFmtId="3" fontId="17" fillId="0" borderId="2" xfId="1" applyNumberFormat="1" applyFont="1" applyBorder="1" applyAlignment="1">
      <alignment vertical="top"/>
    </xf>
    <xf numFmtId="0" fontId="17" fillId="0" borderId="2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4" fillId="0" borderId="2" xfId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4" fillId="0" borderId="2" xfId="1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164" fontId="13" fillId="0" borderId="2" xfId="1" applyNumberFormat="1" applyFont="1" applyFill="1" applyBorder="1" applyAlignment="1"/>
    <xf numFmtId="0" fontId="1" fillId="2" borderId="0" xfId="1" applyFill="1"/>
    <xf numFmtId="164" fontId="13" fillId="3" borderId="2" xfId="1" applyNumberFormat="1" applyFont="1" applyFill="1" applyBorder="1" applyAlignment="1">
      <alignment vertical="top"/>
    </xf>
    <xf numFmtId="0" fontId="22" fillId="0" borderId="0" xfId="1" applyFont="1" applyFill="1"/>
    <xf numFmtId="0" fontId="5" fillId="0" borderId="2" xfId="0" applyFont="1" applyFill="1" applyBorder="1" applyAlignment="1">
      <alignment horizontal="left" vertical="top" wrapText="1"/>
    </xf>
    <xf numFmtId="164" fontId="31" fillId="0" borderId="2" xfId="1" applyNumberFormat="1" applyFont="1" applyFill="1" applyBorder="1" applyAlignment="1">
      <alignment vertical="top"/>
    </xf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left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164" fontId="25" fillId="3" borderId="2" xfId="1" applyNumberFormat="1" applyFont="1" applyFill="1" applyBorder="1" applyAlignment="1">
      <alignment vertical="top"/>
    </xf>
    <xf numFmtId="3" fontId="10" fillId="2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vertical="top"/>
    </xf>
    <xf numFmtId="164" fontId="31" fillId="3" borderId="2" xfId="1" applyNumberFormat="1" applyFont="1" applyFill="1" applyBorder="1" applyAlignment="1">
      <alignment vertical="top"/>
    </xf>
    <xf numFmtId="164" fontId="16" fillId="3" borderId="2" xfId="1" applyNumberFormat="1" applyFont="1" applyFill="1" applyBorder="1" applyAlignment="1">
      <alignment vertical="top"/>
    </xf>
    <xf numFmtId="0" fontId="2" fillId="0" borderId="0" xfId="1" applyFont="1" applyFill="1" applyAlignment="1">
      <alignment horizontal="right"/>
    </xf>
    <xf numFmtId="0" fontId="4" fillId="0" borderId="0" xfId="0" applyFont="1" applyAlignment="1">
      <alignment horizontal="right"/>
    </xf>
    <xf numFmtId="3" fontId="15" fillId="0" borderId="2" xfId="1" applyNumberFormat="1" applyFont="1" applyFill="1" applyBorder="1" applyAlignment="1">
      <alignment horizontal="left" vertical="top"/>
    </xf>
    <xf numFmtId="0" fontId="16" fillId="0" borderId="2" xfId="0" applyFont="1" applyFill="1" applyBorder="1" applyAlignment="1">
      <alignment vertical="top" wrapText="1"/>
    </xf>
    <xf numFmtId="0" fontId="15" fillId="0" borderId="2" xfId="1" applyFont="1" applyFill="1" applyBorder="1" applyAlignment="1">
      <alignment horizontal="left" vertical="top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29" fillId="0" borderId="0" xfId="1" applyFont="1" applyFill="1" applyAlignment="1">
      <alignment horizontal="right"/>
    </xf>
    <xf numFmtId="0" fontId="30" fillId="0" borderId="0" xfId="0" applyFont="1" applyAlignment="1">
      <alignment horizontal="right"/>
    </xf>
    <xf numFmtId="0" fontId="29" fillId="0" borderId="0" xfId="1" applyFont="1" applyFill="1" applyAlignment="1">
      <alignment horizontal="right" wrapText="1"/>
    </xf>
    <xf numFmtId="0" fontId="30" fillId="0" borderId="0" xfId="0" applyFont="1" applyAlignment="1">
      <alignment horizontal="right" wrapText="1"/>
    </xf>
    <xf numFmtId="0" fontId="5" fillId="0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18">
    <cellStyle name="Normal" xfId="4" xr:uid="{00000000-0005-0000-0000-000000000000}"/>
    <cellStyle name="Обычный" xfId="0" builtinId="0"/>
    <cellStyle name="Обычный 10" xfId="5" xr:uid="{00000000-0005-0000-0000-000002000000}"/>
    <cellStyle name="Обычный 11" xfId="6" xr:uid="{00000000-0005-0000-0000-000003000000}"/>
    <cellStyle name="Обычный 12" xfId="7" xr:uid="{00000000-0005-0000-0000-000004000000}"/>
    <cellStyle name="Обычный 13" xfId="8" xr:uid="{00000000-0005-0000-0000-000005000000}"/>
    <cellStyle name="Обычный 14" xfId="17" xr:uid="{00000000-0005-0000-0000-000006000000}"/>
    <cellStyle name="Обычный 2" xfId="9" xr:uid="{00000000-0005-0000-0000-000007000000}"/>
    <cellStyle name="Обычный 3" xfId="10" xr:uid="{00000000-0005-0000-0000-000008000000}"/>
    <cellStyle name="Обычный 4" xfId="11" xr:uid="{00000000-0005-0000-0000-000009000000}"/>
    <cellStyle name="Обычный 5" xfId="12" xr:uid="{00000000-0005-0000-0000-00000A000000}"/>
    <cellStyle name="Обычный 6" xfId="13" xr:uid="{00000000-0005-0000-0000-00000B000000}"/>
    <cellStyle name="Обычный 7" xfId="14" xr:uid="{00000000-0005-0000-0000-00000C000000}"/>
    <cellStyle name="Обычный 8" xfId="15" xr:uid="{00000000-0005-0000-0000-00000D000000}"/>
    <cellStyle name="Обычный 9" xfId="16" xr:uid="{00000000-0005-0000-0000-00000E000000}"/>
    <cellStyle name="Обычный_Исп9м-в2005г." xfId="3" xr:uid="{00000000-0005-0000-0000-00000F000000}"/>
    <cellStyle name="Обычный_Книга3" xfId="2" xr:uid="{00000000-0005-0000-0000-000010000000}"/>
    <cellStyle name="Обычный_Покварталь." xfId="1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7"/>
  <sheetViews>
    <sheetView tabSelected="1" view="pageBreakPreview" zoomScaleNormal="100" zoomScaleSheetLayoutView="100" workbookViewId="0">
      <selection activeCell="B374" sqref="B374"/>
    </sheetView>
  </sheetViews>
  <sheetFormatPr defaultColWidth="9.140625" defaultRowHeight="12.75" x14ac:dyDescent="0.2"/>
  <cols>
    <col min="1" max="1" width="18" style="1" customWidth="1"/>
    <col min="2" max="2" width="74.28515625" style="1" customWidth="1"/>
    <col min="3" max="3" width="11.28515625" style="10" customWidth="1"/>
    <col min="4" max="4" width="11.140625" style="10" customWidth="1"/>
    <col min="5" max="5" width="11" style="63" hidden="1" customWidth="1"/>
    <col min="6" max="6" width="11.140625" style="10" customWidth="1"/>
    <col min="7" max="7" width="11.7109375" style="63" hidden="1" customWidth="1"/>
    <col min="8" max="8" width="11.7109375" style="10" customWidth="1"/>
    <col min="9" max="9" width="10.5703125" style="1" hidden="1" customWidth="1"/>
    <col min="10" max="16384" width="9.140625" style="1"/>
  </cols>
  <sheetData>
    <row r="1" spans="1:9" ht="15.75" x14ac:dyDescent="0.25">
      <c r="C1" s="86" t="s">
        <v>0</v>
      </c>
      <c r="D1" s="87"/>
      <c r="E1" s="87"/>
      <c r="F1" s="87"/>
      <c r="G1" s="87"/>
      <c r="H1" s="87"/>
      <c r="I1" s="87"/>
    </row>
    <row r="2" spans="1:9" ht="15.75" x14ac:dyDescent="0.25">
      <c r="C2" s="86" t="s">
        <v>767</v>
      </c>
      <c r="D2" s="87"/>
      <c r="E2" s="87"/>
      <c r="F2" s="87"/>
      <c r="G2" s="87"/>
      <c r="H2" s="87"/>
      <c r="I2" s="87"/>
    </row>
    <row r="3" spans="1:9" ht="15.75" x14ac:dyDescent="0.25">
      <c r="C3" s="86" t="s">
        <v>811</v>
      </c>
      <c r="D3" s="87"/>
      <c r="E3" s="87"/>
      <c r="F3" s="87"/>
      <c r="G3" s="87"/>
      <c r="H3" s="87"/>
      <c r="I3" s="87"/>
    </row>
    <row r="4" spans="1:9" ht="7.15" customHeight="1" x14ac:dyDescent="0.25">
      <c r="C4" s="78"/>
      <c r="D4" s="79"/>
      <c r="E4" s="79"/>
      <c r="F4" s="79"/>
      <c r="G4" s="79"/>
      <c r="H4" s="79"/>
      <c r="I4" s="79"/>
    </row>
    <row r="5" spans="1:9" ht="15.75" customHeight="1" x14ac:dyDescent="0.25">
      <c r="A5" s="2"/>
      <c r="B5" s="2"/>
      <c r="C5" s="88" t="s">
        <v>810</v>
      </c>
      <c r="D5" s="89"/>
      <c r="E5" s="89"/>
      <c r="F5" s="89"/>
      <c r="G5" s="89"/>
      <c r="H5" s="89"/>
      <c r="I5" s="89"/>
    </row>
    <row r="6" spans="1:9" ht="6.6" customHeight="1" x14ac:dyDescent="0.25">
      <c r="A6" s="2"/>
      <c r="B6" s="2"/>
      <c r="C6" s="68"/>
      <c r="D6" s="69"/>
      <c r="E6" s="69"/>
      <c r="F6" s="69"/>
      <c r="G6" s="69"/>
      <c r="H6" s="69"/>
      <c r="I6" s="69"/>
    </row>
    <row r="7" spans="1:9" s="3" customFormat="1" ht="37.15" customHeight="1" x14ac:dyDescent="0.25">
      <c r="A7" s="85" t="s">
        <v>812</v>
      </c>
      <c r="B7" s="85"/>
      <c r="C7" s="85"/>
      <c r="D7" s="85"/>
      <c r="E7" s="85"/>
      <c r="F7" s="85"/>
      <c r="G7" s="85"/>
      <c r="H7" s="85"/>
      <c r="I7" s="85"/>
    </row>
    <row r="8" spans="1:9" ht="12.75" customHeight="1" x14ac:dyDescent="0.25">
      <c r="A8" s="4"/>
      <c r="B8" s="4"/>
      <c r="C8" s="5"/>
      <c r="D8" s="90" t="s">
        <v>415</v>
      </c>
      <c r="E8" s="91"/>
      <c r="F8" s="91"/>
      <c r="G8" s="91"/>
      <c r="H8" s="91"/>
      <c r="I8" s="91"/>
    </row>
    <row r="9" spans="1:9" ht="12.75" customHeight="1" x14ac:dyDescent="0.2">
      <c r="A9" s="83" t="s">
        <v>1</v>
      </c>
      <c r="B9" s="83" t="s">
        <v>703</v>
      </c>
      <c r="C9" s="84" t="s">
        <v>768</v>
      </c>
      <c r="D9" s="84"/>
      <c r="E9" s="84"/>
      <c r="F9" s="84"/>
      <c r="G9" s="84"/>
      <c r="H9" s="84"/>
      <c r="I9" s="6"/>
    </row>
    <row r="10" spans="1:9" s="10" customFormat="1" ht="34.15" customHeight="1" x14ac:dyDescent="0.2">
      <c r="A10" s="83"/>
      <c r="B10" s="83"/>
      <c r="C10" s="7" t="s">
        <v>2</v>
      </c>
      <c r="D10" s="7" t="s">
        <v>3</v>
      </c>
      <c r="E10" s="8"/>
      <c r="F10" s="7" t="s">
        <v>4</v>
      </c>
      <c r="G10" s="8" t="s">
        <v>5</v>
      </c>
      <c r="H10" s="7" t="s">
        <v>416</v>
      </c>
      <c r="I10" s="9"/>
    </row>
    <row r="11" spans="1:9" s="11" customFormat="1" ht="11.25" x14ac:dyDescent="0.2">
      <c r="A11" s="72">
        <v>1</v>
      </c>
      <c r="B11" s="72">
        <v>2</v>
      </c>
      <c r="C11" s="72">
        <v>3</v>
      </c>
      <c r="D11" s="72">
        <v>4</v>
      </c>
      <c r="E11" s="74"/>
      <c r="F11" s="72">
        <v>5</v>
      </c>
      <c r="G11" s="74"/>
      <c r="H11" s="72">
        <v>6</v>
      </c>
    </row>
    <row r="12" spans="1:9" s="15" customFormat="1" x14ac:dyDescent="0.2">
      <c r="A12" s="12" t="s">
        <v>6</v>
      </c>
      <c r="B12" s="13" t="s">
        <v>7</v>
      </c>
      <c r="C12" s="14">
        <f>C13+C49+C69+C102+C119+C133+C162+C187+C206+C209+C311+C176+C39</f>
        <v>2437334.4000000004</v>
      </c>
      <c r="D12" s="14">
        <f>D13+D49+D69+D102+D119+D133+D162+D187+D206+D209+D311+D176+D39</f>
        <v>2750187.8000000003</v>
      </c>
      <c r="E12" s="64">
        <f>D12-C12</f>
        <v>312853.39999999991</v>
      </c>
      <c r="F12" s="14">
        <f>F13+F49+F69+F102+F119+F133+F162+F187+F206+F209+F311+F176+F39</f>
        <v>2694457.5999999992</v>
      </c>
      <c r="G12" s="64">
        <f>F12-D12</f>
        <v>-55730.200000001118</v>
      </c>
      <c r="H12" s="14">
        <f>F12/D12*100</f>
        <v>97.973585658404815</v>
      </c>
      <c r="I12" s="14" t="e">
        <f>I13+I49+I69+I102+I119+I133+I162+I187+I206+I209+I311+I176+I39</f>
        <v>#REF!</v>
      </c>
    </row>
    <row r="13" spans="1:9" s="15" customFormat="1" x14ac:dyDescent="0.2">
      <c r="A13" s="16" t="s">
        <v>8</v>
      </c>
      <c r="B13" s="17" t="s">
        <v>9</v>
      </c>
      <c r="C13" s="14">
        <f>C14</f>
        <v>1509894.6</v>
      </c>
      <c r="D13" s="14">
        <f>D14</f>
        <v>1576883.1</v>
      </c>
      <c r="E13" s="64">
        <f t="shared" ref="E13:E76" si="0">D13-C13</f>
        <v>66988.5</v>
      </c>
      <c r="F13" s="14">
        <f>F14</f>
        <v>1554168.9000000001</v>
      </c>
      <c r="G13" s="64">
        <f t="shared" ref="G13:G82" si="1">F13-D13</f>
        <v>-22714.199999999953</v>
      </c>
      <c r="H13" s="14">
        <f t="shared" ref="H13:H78" si="2">F13/D13*100</f>
        <v>98.559550799929312</v>
      </c>
      <c r="I13" s="14" t="e">
        <f>I14</f>
        <v>#REF!</v>
      </c>
    </row>
    <row r="14" spans="1:9" s="18" customFormat="1" x14ac:dyDescent="0.2">
      <c r="A14" s="12" t="s">
        <v>10</v>
      </c>
      <c r="B14" s="13" t="s">
        <v>11</v>
      </c>
      <c r="C14" s="14">
        <f>C15+C21+C27+C33</f>
        <v>1509894.6</v>
      </c>
      <c r="D14" s="14">
        <f>D15+D21+D27+D33+D36</f>
        <v>1576883.1</v>
      </c>
      <c r="E14" s="64">
        <f t="shared" si="0"/>
        <v>66988.5</v>
      </c>
      <c r="F14" s="14">
        <f>F15+F21+F27+F33+F36</f>
        <v>1554168.9000000001</v>
      </c>
      <c r="G14" s="64">
        <f t="shared" si="1"/>
        <v>-22714.199999999953</v>
      </c>
      <c r="H14" s="14">
        <f t="shared" si="2"/>
        <v>98.559550799929312</v>
      </c>
      <c r="I14" s="14" t="e">
        <f>I16+#REF!+I34+I28</f>
        <v>#REF!</v>
      </c>
    </row>
    <row r="15" spans="1:9" s="18" customFormat="1" ht="42.75" customHeight="1" x14ac:dyDescent="0.2">
      <c r="A15" s="19" t="s">
        <v>12</v>
      </c>
      <c r="B15" s="20" t="s">
        <v>13</v>
      </c>
      <c r="C15" s="21">
        <f>SUM(C16:C20)</f>
        <v>1482444.4</v>
      </c>
      <c r="D15" s="21">
        <f>SUM(D16:D20)</f>
        <v>1491651.1</v>
      </c>
      <c r="E15" s="21">
        <f t="shared" si="0"/>
        <v>9206.7000000001863</v>
      </c>
      <c r="F15" s="21">
        <f t="shared" ref="F15" si="3">SUM(F16:F20)</f>
        <v>1473210.0999999999</v>
      </c>
      <c r="G15" s="64">
        <f t="shared" si="1"/>
        <v>-18441.000000000233</v>
      </c>
      <c r="H15" s="21">
        <f t="shared" si="2"/>
        <v>98.763718942050176</v>
      </c>
      <c r="I15" s="14"/>
    </row>
    <row r="16" spans="1:9" ht="66" customHeight="1" x14ac:dyDescent="0.2">
      <c r="A16" s="22" t="s">
        <v>14</v>
      </c>
      <c r="B16" s="23" t="s">
        <v>15</v>
      </c>
      <c r="C16" s="24">
        <v>1482444.4</v>
      </c>
      <c r="D16" s="24">
        <v>1491651.1</v>
      </c>
      <c r="E16" s="64">
        <f t="shared" si="0"/>
        <v>9206.7000000001863</v>
      </c>
      <c r="F16" s="24">
        <v>1470837.9</v>
      </c>
      <c r="G16" s="64">
        <f t="shared" si="1"/>
        <v>-20813.200000000186</v>
      </c>
      <c r="H16" s="24">
        <f t="shared" si="2"/>
        <v>98.604687114835357</v>
      </c>
      <c r="I16" s="24"/>
    </row>
    <row r="17" spans="1:9" ht="57.6" customHeight="1" x14ac:dyDescent="0.2">
      <c r="A17" s="22" t="s">
        <v>16</v>
      </c>
      <c r="B17" s="23" t="s">
        <v>17</v>
      </c>
      <c r="C17" s="24"/>
      <c r="D17" s="24"/>
      <c r="E17" s="64">
        <f t="shared" si="0"/>
        <v>0</v>
      </c>
      <c r="F17" s="24">
        <v>1527.3</v>
      </c>
      <c r="G17" s="64">
        <f t="shared" si="1"/>
        <v>1527.3</v>
      </c>
      <c r="H17" s="24"/>
      <c r="I17" s="24"/>
    </row>
    <row r="18" spans="1:9" ht="51.75" hidden="1" customHeight="1" x14ac:dyDescent="0.2">
      <c r="A18" s="22" t="s">
        <v>760</v>
      </c>
      <c r="B18" s="23" t="s">
        <v>759</v>
      </c>
      <c r="C18" s="24"/>
      <c r="D18" s="24"/>
      <c r="E18" s="64">
        <f t="shared" si="0"/>
        <v>0</v>
      </c>
      <c r="F18" s="24">
        <v>0</v>
      </c>
      <c r="G18" s="64"/>
      <c r="H18" s="24"/>
      <c r="I18" s="24"/>
    </row>
    <row r="19" spans="1:9" ht="65.25" customHeight="1" x14ac:dyDescent="0.2">
      <c r="A19" s="22" t="s">
        <v>18</v>
      </c>
      <c r="B19" s="23" t="s">
        <v>19</v>
      </c>
      <c r="C19" s="24"/>
      <c r="D19" s="24"/>
      <c r="E19" s="64">
        <f t="shared" si="0"/>
        <v>0</v>
      </c>
      <c r="F19" s="24">
        <v>898.5</v>
      </c>
      <c r="G19" s="64">
        <f t="shared" si="1"/>
        <v>898.5</v>
      </c>
      <c r="H19" s="24"/>
      <c r="I19" s="24"/>
    </row>
    <row r="20" spans="1:9" ht="52.5" customHeight="1" x14ac:dyDescent="0.2">
      <c r="A20" s="22" t="s">
        <v>20</v>
      </c>
      <c r="B20" s="23" t="s">
        <v>21</v>
      </c>
      <c r="C20" s="24"/>
      <c r="D20" s="24"/>
      <c r="E20" s="64">
        <f t="shared" si="0"/>
        <v>0</v>
      </c>
      <c r="F20" s="24">
        <v>-53.6</v>
      </c>
      <c r="G20" s="64">
        <f t="shared" si="1"/>
        <v>-53.6</v>
      </c>
      <c r="H20" s="24"/>
      <c r="I20" s="24"/>
    </row>
    <row r="21" spans="1:9" ht="68.45" customHeight="1" x14ac:dyDescent="0.2">
      <c r="A21" s="19" t="s">
        <v>22</v>
      </c>
      <c r="B21" s="20" t="s">
        <v>23</v>
      </c>
      <c r="C21" s="21">
        <f>SUM(C22:C25)</f>
        <v>3717.1</v>
      </c>
      <c r="D21" s="21">
        <f>SUM(D22:D25)</f>
        <v>7957</v>
      </c>
      <c r="E21" s="64">
        <f t="shared" si="0"/>
        <v>4239.8999999999996</v>
      </c>
      <c r="F21" s="21">
        <f>SUM(F22:F25)</f>
        <v>8211.6</v>
      </c>
      <c r="G21" s="64">
        <f t="shared" si="1"/>
        <v>254.60000000000036</v>
      </c>
      <c r="H21" s="21">
        <f t="shared" si="2"/>
        <v>103.19969837878598</v>
      </c>
      <c r="I21" s="24"/>
    </row>
    <row r="22" spans="1:9" ht="82.9" customHeight="1" x14ac:dyDescent="0.2">
      <c r="A22" s="22" t="s">
        <v>24</v>
      </c>
      <c r="B22" s="23" t="s">
        <v>25</v>
      </c>
      <c r="C22" s="24">
        <v>3717.1</v>
      </c>
      <c r="D22" s="24">
        <v>7957</v>
      </c>
      <c r="E22" s="64">
        <f t="shared" si="0"/>
        <v>4239.8999999999996</v>
      </c>
      <c r="F22" s="24">
        <v>8167.5</v>
      </c>
      <c r="G22" s="64">
        <f t="shared" si="1"/>
        <v>210.5</v>
      </c>
      <c r="H22" s="24">
        <f t="shared" si="2"/>
        <v>102.64546939801433</v>
      </c>
      <c r="I22" s="24"/>
    </row>
    <row r="23" spans="1:9" ht="72" customHeight="1" x14ac:dyDescent="0.2">
      <c r="A23" s="22" t="s">
        <v>26</v>
      </c>
      <c r="B23" s="23" t="s">
        <v>27</v>
      </c>
      <c r="C23" s="24"/>
      <c r="D23" s="24"/>
      <c r="E23" s="64">
        <f t="shared" si="0"/>
        <v>0</v>
      </c>
      <c r="F23" s="24">
        <v>24.1</v>
      </c>
      <c r="G23" s="64">
        <f t="shared" si="1"/>
        <v>24.1</v>
      </c>
      <c r="H23" s="24"/>
      <c r="I23" s="24"/>
    </row>
    <row r="24" spans="1:9" ht="73.150000000000006" hidden="1" customHeight="1" x14ac:dyDescent="0.2">
      <c r="A24" s="22" t="s">
        <v>28</v>
      </c>
      <c r="B24" s="23" t="s">
        <v>29</v>
      </c>
      <c r="C24" s="24"/>
      <c r="D24" s="24"/>
      <c r="E24" s="64">
        <f t="shared" si="0"/>
        <v>0</v>
      </c>
      <c r="F24" s="24"/>
      <c r="G24" s="64">
        <f t="shared" si="1"/>
        <v>0</v>
      </c>
      <c r="H24" s="24" t="e">
        <f t="shared" si="2"/>
        <v>#DIV/0!</v>
      </c>
      <c r="I24" s="24"/>
    </row>
    <row r="25" spans="1:9" ht="91.5" customHeight="1" x14ac:dyDescent="0.2">
      <c r="A25" s="22" t="s">
        <v>30</v>
      </c>
      <c r="B25" s="23" t="s">
        <v>31</v>
      </c>
      <c r="C25" s="24"/>
      <c r="D25" s="24"/>
      <c r="E25" s="64">
        <f t="shared" si="0"/>
        <v>0</v>
      </c>
      <c r="F25" s="24">
        <v>20</v>
      </c>
      <c r="G25" s="64">
        <f t="shared" si="1"/>
        <v>20</v>
      </c>
      <c r="H25" s="24"/>
      <c r="I25" s="24"/>
    </row>
    <row r="26" spans="1:9" ht="75.75" hidden="1" customHeight="1" x14ac:dyDescent="0.2">
      <c r="A26" s="22" t="s">
        <v>32</v>
      </c>
      <c r="B26" s="23" t="s">
        <v>33</v>
      </c>
      <c r="C26" s="24"/>
      <c r="D26" s="24"/>
      <c r="E26" s="64">
        <f t="shared" si="0"/>
        <v>0</v>
      </c>
      <c r="F26" s="24"/>
      <c r="G26" s="64">
        <f t="shared" si="1"/>
        <v>0</v>
      </c>
      <c r="H26" s="24" t="e">
        <f t="shared" si="2"/>
        <v>#DIV/0!</v>
      </c>
      <c r="I26" s="24"/>
    </row>
    <row r="27" spans="1:9" ht="24.75" customHeight="1" x14ac:dyDescent="0.2">
      <c r="A27" s="19" t="s">
        <v>34</v>
      </c>
      <c r="B27" s="20" t="s">
        <v>35</v>
      </c>
      <c r="C27" s="21">
        <f>SUM(C28:C31)</f>
        <v>16065.1</v>
      </c>
      <c r="D27" s="21">
        <f>SUM(D28:D31)</f>
        <v>980</v>
      </c>
      <c r="E27" s="64">
        <f t="shared" si="0"/>
        <v>-15085.1</v>
      </c>
      <c r="F27" s="21">
        <f>SUM(F28:F32)</f>
        <v>-5677.9</v>
      </c>
      <c r="G27" s="64">
        <f t="shared" si="1"/>
        <v>-6657.9</v>
      </c>
      <c r="H27" s="21"/>
      <c r="I27" s="24"/>
    </row>
    <row r="28" spans="1:9" ht="51" customHeight="1" x14ac:dyDescent="0.2">
      <c r="A28" s="22" t="s">
        <v>36</v>
      </c>
      <c r="B28" s="23" t="s">
        <v>37</v>
      </c>
      <c r="C28" s="24">
        <v>16065.1</v>
      </c>
      <c r="D28" s="24">
        <v>980</v>
      </c>
      <c r="E28" s="64">
        <f t="shared" si="0"/>
        <v>-15085.1</v>
      </c>
      <c r="F28" s="24">
        <v>-5990.1</v>
      </c>
      <c r="G28" s="64">
        <f t="shared" si="1"/>
        <v>-6970.1</v>
      </c>
      <c r="H28" s="24"/>
      <c r="I28" s="24"/>
    </row>
    <row r="29" spans="1:9" ht="38.25" x14ac:dyDescent="0.2">
      <c r="A29" s="22" t="s">
        <v>38</v>
      </c>
      <c r="B29" s="23" t="s">
        <v>39</v>
      </c>
      <c r="C29" s="24"/>
      <c r="D29" s="24"/>
      <c r="E29" s="64">
        <f t="shared" si="0"/>
        <v>0</v>
      </c>
      <c r="F29" s="24">
        <v>267.60000000000002</v>
      </c>
      <c r="G29" s="64">
        <f t="shared" si="1"/>
        <v>267.60000000000002</v>
      </c>
      <c r="H29" s="24"/>
      <c r="I29" s="24"/>
    </row>
    <row r="30" spans="1:9" ht="54.75" customHeight="1" x14ac:dyDescent="0.2">
      <c r="A30" s="22" t="s">
        <v>40</v>
      </c>
      <c r="B30" s="23" t="s">
        <v>41</v>
      </c>
      <c r="C30" s="24"/>
      <c r="D30" s="24"/>
      <c r="E30" s="64">
        <f t="shared" si="0"/>
        <v>0</v>
      </c>
      <c r="F30" s="24">
        <v>44.7</v>
      </c>
      <c r="G30" s="64">
        <f t="shared" si="1"/>
        <v>44.7</v>
      </c>
      <c r="H30" s="24"/>
      <c r="I30" s="24"/>
    </row>
    <row r="31" spans="1:9" ht="38.25" x14ac:dyDescent="0.2">
      <c r="A31" s="22" t="s">
        <v>42</v>
      </c>
      <c r="B31" s="23" t="s">
        <v>43</v>
      </c>
      <c r="C31" s="24"/>
      <c r="D31" s="24"/>
      <c r="E31" s="64">
        <f t="shared" si="0"/>
        <v>0</v>
      </c>
      <c r="F31" s="24">
        <v>0.1</v>
      </c>
      <c r="G31" s="64">
        <f t="shared" si="1"/>
        <v>0.1</v>
      </c>
      <c r="H31" s="24"/>
      <c r="I31" s="24"/>
    </row>
    <row r="32" spans="1:9" ht="51" x14ac:dyDescent="0.2">
      <c r="A32" s="22" t="s">
        <v>785</v>
      </c>
      <c r="B32" s="23" t="s">
        <v>784</v>
      </c>
      <c r="C32" s="24"/>
      <c r="D32" s="24"/>
      <c r="E32" s="64">
        <f t="shared" si="0"/>
        <v>0</v>
      </c>
      <c r="F32" s="24">
        <v>-0.2</v>
      </c>
      <c r="G32" s="64">
        <f t="shared" si="1"/>
        <v>-0.2</v>
      </c>
      <c r="H32" s="24"/>
      <c r="I32" s="24"/>
    </row>
    <row r="33" spans="1:9" s="26" customFormat="1" ht="57" customHeight="1" x14ac:dyDescent="0.2">
      <c r="A33" s="19" t="s">
        <v>44</v>
      </c>
      <c r="B33" s="20" t="s">
        <v>45</v>
      </c>
      <c r="C33" s="21">
        <f>C34</f>
        <v>7668</v>
      </c>
      <c r="D33" s="21">
        <f>D34</f>
        <v>2712</v>
      </c>
      <c r="E33" s="64">
        <f t="shared" si="0"/>
        <v>-4956</v>
      </c>
      <c r="F33" s="21">
        <f>F34+F35</f>
        <v>4046.8</v>
      </c>
      <c r="G33" s="64">
        <f t="shared" si="1"/>
        <v>1334.8000000000002</v>
      </c>
      <c r="H33" s="21">
        <f t="shared" si="2"/>
        <v>149.21828908554573</v>
      </c>
      <c r="I33" s="25"/>
    </row>
    <row r="34" spans="1:9" s="30" customFormat="1" ht="66" customHeight="1" x14ac:dyDescent="0.2">
      <c r="A34" s="27" t="s">
        <v>46</v>
      </c>
      <c r="B34" s="28" t="s">
        <v>47</v>
      </c>
      <c r="C34" s="29">
        <v>7668</v>
      </c>
      <c r="D34" s="29">
        <v>2712</v>
      </c>
      <c r="E34" s="64">
        <f t="shared" si="0"/>
        <v>-4956</v>
      </c>
      <c r="F34" s="29">
        <v>4053.4</v>
      </c>
      <c r="G34" s="64">
        <f t="shared" si="1"/>
        <v>1341.4</v>
      </c>
      <c r="H34" s="29">
        <f t="shared" si="2"/>
        <v>149.46165191740414</v>
      </c>
      <c r="I34" s="24"/>
    </row>
    <row r="35" spans="1:9" s="30" customFormat="1" ht="55.15" customHeight="1" x14ac:dyDescent="0.2">
      <c r="A35" s="27" t="s">
        <v>533</v>
      </c>
      <c r="B35" s="28" t="s">
        <v>532</v>
      </c>
      <c r="C35" s="29"/>
      <c r="D35" s="29"/>
      <c r="E35" s="64">
        <f t="shared" si="0"/>
        <v>0</v>
      </c>
      <c r="F35" s="29">
        <v>-6.6</v>
      </c>
      <c r="G35" s="64">
        <f t="shared" si="1"/>
        <v>-6.6</v>
      </c>
      <c r="H35" s="29"/>
      <c r="I35" s="24"/>
    </row>
    <row r="36" spans="1:9" s="30" customFormat="1" ht="53.25" customHeight="1" x14ac:dyDescent="0.2">
      <c r="A36" s="19" t="s">
        <v>707</v>
      </c>
      <c r="B36" s="20" t="s">
        <v>704</v>
      </c>
      <c r="C36" s="21">
        <v>0</v>
      </c>
      <c r="D36" s="21">
        <f>D37</f>
        <v>73583</v>
      </c>
      <c r="E36" s="64">
        <f t="shared" si="0"/>
        <v>73583</v>
      </c>
      <c r="F36" s="21">
        <f>F37+F38</f>
        <v>74378.3</v>
      </c>
      <c r="G36" s="64">
        <f t="shared" si="1"/>
        <v>795.30000000000291</v>
      </c>
      <c r="H36" s="21">
        <f t="shared" si="2"/>
        <v>101.0808202981667</v>
      </c>
      <c r="I36" s="24"/>
    </row>
    <row r="37" spans="1:9" s="30" customFormat="1" ht="78" customHeight="1" x14ac:dyDescent="0.2">
      <c r="A37" s="27" t="s">
        <v>705</v>
      </c>
      <c r="B37" s="28" t="s">
        <v>706</v>
      </c>
      <c r="C37" s="29">
        <v>0</v>
      </c>
      <c r="D37" s="29">
        <v>73583</v>
      </c>
      <c r="E37" s="64">
        <f t="shared" si="0"/>
        <v>73583</v>
      </c>
      <c r="F37" s="29">
        <v>74335.5</v>
      </c>
      <c r="G37" s="64">
        <f t="shared" si="1"/>
        <v>752.5</v>
      </c>
      <c r="H37" s="29">
        <f t="shared" si="2"/>
        <v>101.02265468926245</v>
      </c>
      <c r="I37" s="24"/>
    </row>
    <row r="38" spans="1:9" s="30" customFormat="1" ht="66" customHeight="1" x14ac:dyDescent="0.2">
      <c r="A38" s="27" t="s">
        <v>734</v>
      </c>
      <c r="B38" s="28" t="s">
        <v>735</v>
      </c>
      <c r="C38" s="29"/>
      <c r="D38" s="29"/>
      <c r="E38" s="64">
        <f t="shared" si="0"/>
        <v>0</v>
      </c>
      <c r="F38" s="29">
        <v>42.8</v>
      </c>
      <c r="G38" s="64">
        <f t="shared" si="1"/>
        <v>42.8</v>
      </c>
      <c r="H38" s="29"/>
      <c r="I38" s="24"/>
    </row>
    <row r="39" spans="1:9" s="33" customFormat="1" ht="25.5" x14ac:dyDescent="0.2">
      <c r="A39" s="31" t="s">
        <v>48</v>
      </c>
      <c r="B39" s="32" t="s">
        <v>49</v>
      </c>
      <c r="C39" s="14">
        <f t="shared" ref="C39:I39" si="4">C40</f>
        <v>21786.399999999998</v>
      </c>
      <c r="D39" s="14">
        <f t="shared" si="4"/>
        <v>21786.399999999998</v>
      </c>
      <c r="E39" s="64">
        <f t="shared" si="0"/>
        <v>0</v>
      </c>
      <c r="F39" s="14">
        <f t="shared" si="4"/>
        <v>22205.300000000003</v>
      </c>
      <c r="G39" s="64">
        <f t="shared" si="1"/>
        <v>418.90000000000509</v>
      </c>
      <c r="H39" s="14">
        <f t="shared" si="2"/>
        <v>101.92275915249883</v>
      </c>
      <c r="I39" s="14">
        <f t="shared" si="4"/>
        <v>0</v>
      </c>
    </row>
    <row r="40" spans="1:9" s="33" customFormat="1" ht="25.5" x14ac:dyDescent="0.2">
      <c r="A40" s="31" t="s">
        <v>50</v>
      </c>
      <c r="B40" s="34" t="s">
        <v>51</v>
      </c>
      <c r="C40" s="14">
        <f>C41+C43+C45+C47</f>
        <v>21786.399999999998</v>
      </c>
      <c r="D40" s="14">
        <f>D41+D43+D45+D47</f>
        <v>21786.399999999998</v>
      </c>
      <c r="E40" s="64">
        <f t="shared" si="0"/>
        <v>0</v>
      </c>
      <c r="F40" s="14">
        <f>F41+F43+F45+F47</f>
        <v>22205.300000000003</v>
      </c>
      <c r="G40" s="64">
        <f t="shared" si="1"/>
        <v>418.90000000000509</v>
      </c>
      <c r="H40" s="14">
        <f t="shared" si="2"/>
        <v>101.92275915249883</v>
      </c>
      <c r="I40" s="14">
        <f>I41+I43+I45+I47</f>
        <v>0</v>
      </c>
    </row>
    <row r="41" spans="1:9" ht="44.45" customHeight="1" x14ac:dyDescent="0.2">
      <c r="A41" s="80" t="s">
        <v>52</v>
      </c>
      <c r="B41" s="81" t="s">
        <v>53</v>
      </c>
      <c r="C41" s="21">
        <v>10003.5</v>
      </c>
      <c r="D41" s="21">
        <v>10003.5</v>
      </c>
      <c r="E41" s="76">
        <f t="shared" si="0"/>
        <v>0</v>
      </c>
      <c r="F41" s="21">
        <v>10251.299999999999</v>
      </c>
      <c r="G41" s="76">
        <f t="shared" si="1"/>
        <v>247.79999999999927</v>
      </c>
      <c r="H41" s="21">
        <f t="shared" si="2"/>
        <v>102.47713300344878</v>
      </c>
      <c r="I41" s="24"/>
    </row>
    <row r="42" spans="1:9" ht="63.75" x14ac:dyDescent="0.2">
      <c r="A42" s="35" t="s">
        <v>786</v>
      </c>
      <c r="B42" s="36" t="s">
        <v>787</v>
      </c>
      <c r="C42" s="24">
        <v>10003.5</v>
      </c>
      <c r="D42" s="24">
        <v>10003.5</v>
      </c>
      <c r="E42" s="64">
        <f t="shared" si="0"/>
        <v>0</v>
      </c>
      <c r="F42" s="24">
        <v>10251.299999999999</v>
      </c>
      <c r="G42" s="64"/>
      <c r="H42" s="21">
        <f t="shared" si="2"/>
        <v>102.47713300344878</v>
      </c>
      <c r="I42" s="24"/>
    </row>
    <row r="43" spans="1:9" ht="53.45" customHeight="1" x14ac:dyDescent="0.2">
      <c r="A43" s="80" t="s">
        <v>54</v>
      </c>
      <c r="B43" s="81" t="s">
        <v>55</v>
      </c>
      <c r="C43" s="21">
        <v>57</v>
      </c>
      <c r="D43" s="21">
        <v>57</v>
      </c>
      <c r="E43" s="76">
        <f t="shared" si="0"/>
        <v>0</v>
      </c>
      <c r="F43" s="21">
        <v>72.099999999999994</v>
      </c>
      <c r="G43" s="76">
        <f t="shared" si="1"/>
        <v>15.099999999999994</v>
      </c>
      <c r="H43" s="21">
        <f t="shared" si="2"/>
        <v>126.49122807017544</v>
      </c>
      <c r="I43" s="24"/>
    </row>
    <row r="44" spans="1:9" ht="79.5" customHeight="1" x14ac:dyDescent="0.2">
      <c r="A44" s="35" t="s">
        <v>788</v>
      </c>
      <c r="B44" s="36" t="s">
        <v>789</v>
      </c>
      <c r="C44" s="24">
        <v>57</v>
      </c>
      <c r="D44" s="24">
        <v>57</v>
      </c>
      <c r="E44" s="64">
        <f t="shared" si="0"/>
        <v>0</v>
      </c>
      <c r="F44" s="24">
        <v>72.099999999999994</v>
      </c>
      <c r="G44" s="64"/>
      <c r="H44" s="21">
        <f t="shared" si="2"/>
        <v>126.49122807017544</v>
      </c>
      <c r="I44" s="24"/>
    </row>
    <row r="45" spans="1:9" ht="42" customHeight="1" x14ac:dyDescent="0.2">
      <c r="A45" s="80" t="s">
        <v>56</v>
      </c>
      <c r="B45" s="81" t="s">
        <v>57</v>
      </c>
      <c r="C45" s="21">
        <v>13159.1</v>
      </c>
      <c r="D45" s="21">
        <v>13159.1</v>
      </c>
      <c r="E45" s="76">
        <f t="shared" si="0"/>
        <v>0</v>
      </c>
      <c r="F45" s="21">
        <v>13630</v>
      </c>
      <c r="G45" s="76">
        <f t="shared" si="1"/>
        <v>470.89999999999964</v>
      </c>
      <c r="H45" s="21">
        <f t="shared" si="2"/>
        <v>103.57851220828171</v>
      </c>
      <c r="I45" s="24"/>
    </row>
    <row r="46" spans="1:9" ht="65.25" customHeight="1" x14ac:dyDescent="0.2">
      <c r="A46" s="35" t="s">
        <v>790</v>
      </c>
      <c r="B46" s="36" t="s">
        <v>791</v>
      </c>
      <c r="C46" s="24">
        <v>13159.1</v>
      </c>
      <c r="D46" s="24">
        <v>13159.1</v>
      </c>
      <c r="E46" s="64">
        <f t="shared" si="0"/>
        <v>0</v>
      </c>
      <c r="F46" s="24">
        <v>13630</v>
      </c>
      <c r="G46" s="64"/>
      <c r="H46" s="21">
        <f t="shared" si="2"/>
        <v>103.57851220828171</v>
      </c>
      <c r="I46" s="24"/>
    </row>
    <row r="47" spans="1:9" ht="43.15" customHeight="1" x14ac:dyDescent="0.2">
      <c r="A47" s="80" t="s">
        <v>58</v>
      </c>
      <c r="B47" s="81" t="s">
        <v>59</v>
      </c>
      <c r="C47" s="21">
        <v>-1433.2</v>
      </c>
      <c r="D47" s="21">
        <v>-1433.2</v>
      </c>
      <c r="E47" s="76">
        <f t="shared" si="0"/>
        <v>0</v>
      </c>
      <c r="F47" s="21">
        <v>-1748.1</v>
      </c>
      <c r="G47" s="76">
        <f t="shared" si="1"/>
        <v>-314.89999999999986</v>
      </c>
      <c r="H47" s="21">
        <f t="shared" si="2"/>
        <v>121.97181133128663</v>
      </c>
      <c r="I47" s="24"/>
    </row>
    <row r="48" spans="1:9" ht="66" customHeight="1" x14ac:dyDescent="0.2">
      <c r="A48" s="35" t="s">
        <v>792</v>
      </c>
      <c r="B48" s="36" t="s">
        <v>793</v>
      </c>
      <c r="C48" s="24">
        <v>-1433.2</v>
      </c>
      <c r="D48" s="24">
        <v>-1433.2</v>
      </c>
      <c r="E48" s="64">
        <f t="shared" si="0"/>
        <v>0</v>
      </c>
      <c r="F48" s="24">
        <v>-1748.1</v>
      </c>
      <c r="G48" s="64"/>
      <c r="H48" s="21">
        <f t="shared" si="2"/>
        <v>121.97181133128663</v>
      </c>
      <c r="I48" s="24"/>
    </row>
    <row r="49" spans="1:9" x14ac:dyDescent="0.2">
      <c r="A49" s="12" t="s">
        <v>60</v>
      </c>
      <c r="B49" s="17" t="s">
        <v>61</v>
      </c>
      <c r="C49" s="14">
        <f>C50+C61+C65</f>
        <v>28217</v>
      </c>
      <c r="D49" s="14">
        <f>D50+D61+D65</f>
        <v>15649</v>
      </c>
      <c r="E49" s="64">
        <f t="shared" si="0"/>
        <v>-12568</v>
      </c>
      <c r="F49" s="14">
        <f>F50+F61+F65</f>
        <v>17701.2</v>
      </c>
      <c r="G49" s="64">
        <f t="shared" si="1"/>
        <v>2052.2000000000007</v>
      </c>
      <c r="H49" s="14">
        <f t="shared" si="2"/>
        <v>113.1139369927791</v>
      </c>
      <c r="I49" s="14">
        <f>I50+I61+I65</f>
        <v>0</v>
      </c>
    </row>
    <row r="50" spans="1:9" s="33" customFormat="1" x14ac:dyDescent="0.2">
      <c r="A50" s="12" t="s">
        <v>62</v>
      </c>
      <c r="B50" s="13" t="s">
        <v>63</v>
      </c>
      <c r="C50" s="14">
        <f>C51+C57</f>
        <v>500</v>
      </c>
      <c r="D50" s="14">
        <f>D51+D57</f>
        <v>-200</v>
      </c>
      <c r="E50" s="64">
        <f t="shared" si="0"/>
        <v>-700</v>
      </c>
      <c r="F50" s="14">
        <f>F51+F57</f>
        <v>447.4</v>
      </c>
      <c r="G50" s="64">
        <f t="shared" si="1"/>
        <v>647.4</v>
      </c>
      <c r="H50" s="14"/>
      <c r="I50" s="14">
        <f>I52+I58</f>
        <v>0</v>
      </c>
    </row>
    <row r="51" spans="1:9" s="26" customFormat="1" ht="18.600000000000001" customHeight="1" x14ac:dyDescent="0.2">
      <c r="A51" s="37" t="s">
        <v>64</v>
      </c>
      <c r="B51" s="38" t="s">
        <v>65</v>
      </c>
      <c r="C51" s="25">
        <f>SUM(C52:C56)</f>
        <v>500</v>
      </c>
      <c r="D51" s="25">
        <f>SUM(D52:D56)</f>
        <v>-200</v>
      </c>
      <c r="E51" s="64">
        <f t="shared" si="0"/>
        <v>-700</v>
      </c>
      <c r="F51" s="25">
        <f>SUM(F52:F56)</f>
        <v>446.4</v>
      </c>
      <c r="G51" s="64">
        <f t="shared" si="1"/>
        <v>646.4</v>
      </c>
      <c r="H51" s="25"/>
      <c r="I51" s="25"/>
    </row>
    <row r="52" spans="1:9" ht="40.5" customHeight="1" x14ac:dyDescent="0.2">
      <c r="A52" s="22" t="s">
        <v>66</v>
      </c>
      <c r="B52" s="36" t="s">
        <v>67</v>
      </c>
      <c r="C52" s="29">
        <v>500</v>
      </c>
      <c r="D52" s="29">
        <v>-200</v>
      </c>
      <c r="E52" s="64">
        <f t="shared" si="0"/>
        <v>-700</v>
      </c>
      <c r="F52" s="29">
        <v>51.9</v>
      </c>
      <c r="G52" s="64">
        <f t="shared" si="1"/>
        <v>251.9</v>
      </c>
      <c r="H52" s="29"/>
      <c r="I52" s="29"/>
    </row>
    <row r="53" spans="1:9" ht="27" customHeight="1" x14ac:dyDescent="0.2">
      <c r="A53" s="22" t="s">
        <v>68</v>
      </c>
      <c r="B53" s="36" t="s">
        <v>69</v>
      </c>
      <c r="C53" s="29"/>
      <c r="D53" s="29"/>
      <c r="E53" s="64">
        <f t="shared" si="0"/>
        <v>0</v>
      </c>
      <c r="F53" s="29">
        <v>286.8</v>
      </c>
      <c r="G53" s="64">
        <f t="shared" si="1"/>
        <v>286.8</v>
      </c>
      <c r="H53" s="29"/>
      <c r="I53" s="29"/>
    </row>
    <row r="54" spans="1:9" ht="25.5" hidden="1" x14ac:dyDescent="0.2">
      <c r="A54" s="22" t="s">
        <v>700</v>
      </c>
      <c r="B54" s="36" t="s">
        <v>699</v>
      </c>
      <c r="C54" s="29"/>
      <c r="D54" s="29"/>
      <c r="E54" s="64">
        <f t="shared" si="0"/>
        <v>0</v>
      </c>
      <c r="F54" s="29">
        <v>0</v>
      </c>
      <c r="G54" s="64"/>
      <c r="H54" s="29"/>
      <c r="I54" s="29"/>
    </row>
    <row r="55" spans="1:9" ht="39.75" customHeight="1" x14ac:dyDescent="0.2">
      <c r="A55" s="22" t="s">
        <v>70</v>
      </c>
      <c r="B55" s="36" t="s">
        <v>71</v>
      </c>
      <c r="C55" s="29"/>
      <c r="D55" s="29"/>
      <c r="E55" s="64">
        <f t="shared" si="0"/>
        <v>0</v>
      </c>
      <c r="F55" s="29">
        <v>107.7</v>
      </c>
      <c r="G55" s="64">
        <f t="shared" si="1"/>
        <v>107.7</v>
      </c>
      <c r="H55" s="29"/>
      <c r="I55" s="29"/>
    </row>
    <row r="56" spans="1:9" ht="25.5" hidden="1" x14ac:dyDescent="0.2">
      <c r="A56" s="22" t="s">
        <v>72</v>
      </c>
      <c r="B56" s="36" t="s">
        <v>73</v>
      </c>
      <c r="C56" s="29"/>
      <c r="D56" s="29"/>
      <c r="E56" s="64">
        <f t="shared" si="0"/>
        <v>0</v>
      </c>
      <c r="F56" s="29">
        <v>0</v>
      </c>
      <c r="G56" s="64">
        <f t="shared" si="1"/>
        <v>0</v>
      </c>
      <c r="H56" s="29"/>
      <c r="I56" s="29"/>
    </row>
    <row r="57" spans="1:9" s="26" customFormat="1" ht="28.9" customHeight="1" x14ac:dyDescent="0.2">
      <c r="A57" s="37" t="s">
        <v>74</v>
      </c>
      <c r="B57" s="39" t="s">
        <v>75</v>
      </c>
      <c r="C57" s="21">
        <f>SUM(C58:C60)</f>
        <v>0</v>
      </c>
      <c r="D57" s="21">
        <f>SUM(D58:D60)</f>
        <v>0</v>
      </c>
      <c r="E57" s="21">
        <f t="shared" si="0"/>
        <v>0</v>
      </c>
      <c r="F57" s="21">
        <f t="shared" ref="F57" si="5">SUM(F58:F60)</f>
        <v>1</v>
      </c>
      <c r="G57" s="64">
        <f t="shared" si="1"/>
        <v>1</v>
      </c>
      <c r="H57" s="21"/>
      <c r="I57" s="21"/>
    </row>
    <row r="58" spans="1:9" ht="43.15" hidden="1" customHeight="1" x14ac:dyDescent="0.2">
      <c r="A58" s="22" t="s">
        <v>76</v>
      </c>
      <c r="B58" s="36" t="s">
        <v>77</v>
      </c>
      <c r="C58" s="29"/>
      <c r="D58" s="29"/>
      <c r="E58" s="64">
        <f t="shared" si="0"/>
        <v>0</v>
      </c>
      <c r="F58" s="29">
        <v>0</v>
      </c>
      <c r="G58" s="64">
        <f t="shared" si="1"/>
        <v>0</v>
      </c>
      <c r="H58" s="29"/>
      <c r="I58" s="29"/>
    </row>
    <row r="59" spans="1:9" ht="30.6" customHeight="1" x14ac:dyDescent="0.2">
      <c r="A59" s="22" t="s">
        <v>78</v>
      </c>
      <c r="B59" s="36" t="s">
        <v>79</v>
      </c>
      <c r="C59" s="29"/>
      <c r="D59" s="29"/>
      <c r="E59" s="64">
        <f t="shared" si="0"/>
        <v>0</v>
      </c>
      <c r="F59" s="29">
        <v>1</v>
      </c>
      <c r="G59" s="64">
        <f t="shared" si="1"/>
        <v>1</v>
      </c>
      <c r="H59" s="29"/>
      <c r="I59" s="29"/>
    </row>
    <row r="60" spans="1:9" ht="43.9" hidden="1" customHeight="1" x14ac:dyDescent="0.2">
      <c r="A60" s="22" t="s">
        <v>80</v>
      </c>
      <c r="B60" s="36" t="s">
        <v>81</v>
      </c>
      <c r="C60" s="29"/>
      <c r="D60" s="29"/>
      <c r="E60" s="64">
        <f t="shared" si="0"/>
        <v>0</v>
      </c>
      <c r="F60" s="29"/>
      <c r="G60" s="64">
        <f t="shared" si="1"/>
        <v>0</v>
      </c>
      <c r="H60" s="29" t="e">
        <f t="shared" si="2"/>
        <v>#DIV/0!</v>
      </c>
      <c r="I60" s="29"/>
    </row>
    <row r="61" spans="1:9" s="33" customFormat="1" ht="16.149999999999999" customHeight="1" x14ac:dyDescent="0.2">
      <c r="A61" s="12" t="s">
        <v>82</v>
      </c>
      <c r="B61" s="13" t="s">
        <v>83</v>
      </c>
      <c r="C61" s="14">
        <f>C62+C63</f>
        <v>37</v>
      </c>
      <c r="D61" s="14">
        <f>D62+D63</f>
        <v>37</v>
      </c>
      <c r="E61" s="64">
        <f t="shared" si="0"/>
        <v>0</v>
      </c>
      <c r="F61" s="14">
        <f>SUM(F62:F64)</f>
        <v>33.5</v>
      </c>
      <c r="G61" s="64">
        <f t="shared" si="1"/>
        <v>-3.5</v>
      </c>
      <c r="H61" s="14">
        <f t="shared" si="2"/>
        <v>90.540540540540533</v>
      </c>
      <c r="I61" s="14">
        <f>I62+I63</f>
        <v>0</v>
      </c>
    </row>
    <row r="62" spans="1:9" s="30" customFormat="1" ht="29.45" customHeight="1" x14ac:dyDescent="0.2">
      <c r="A62" s="22" t="s">
        <v>84</v>
      </c>
      <c r="B62" s="36" t="s">
        <v>85</v>
      </c>
      <c r="C62" s="24">
        <v>37</v>
      </c>
      <c r="D62" s="24">
        <v>37</v>
      </c>
      <c r="E62" s="64">
        <f t="shared" si="0"/>
        <v>0</v>
      </c>
      <c r="F62" s="24">
        <v>32.799999999999997</v>
      </c>
      <c r="G62" s="64">
        <f t="shared" si="1"/>
        <v>-4.2000000000000028</v>
      </c>
      <c r="H62" s="24">
        <f t="shared" si="2"/>
        <v>88.648648648648646</v>
      </c>
      <c r="I62" s="24">
        <v>0</v>
      </c>
    </row>
    <row r="63" spans="1:9" x14ac:dyDescent="0.2">
      <c r="A63" s="22" t="s">
        <v>86</v>
      </c>
      <c r="B63" s="36" t="s">
        <v>87</v>
      </c>
      <c r="C63" s="29"/>
      <c r="D63" s="29"/>
      <c r="E63" s="64">
        <f t="shared" si="0"/>
        <v>0</v>
      </c>
      <c r="F63" s="29">
        <v>0.7</v>
      </c>
      <c r="G63" s="64">
        <f t="shared" si="1"/>
        <v>0.7</v>
      </c>
      <c r="H63" s="29"/>
      <c r="I63" s="25">
        <v>0</v>
      </c>
    </row>
    <row r="64" spans="1:9" ht="25.5" hidden="1" x14ac:dyDescent="0.2">
      <c r="A64" s="22" t="s">
        <v>88</v>
      </c>
      <c r="B64" s="36" t="s">
        <v>89</v>
      </c>
      <c r="C64" s="25"/>
      <c r="D64" s="25"/>
      <c r="E64" s="64">
        <f t="shared" si="0"/>
        <v>0</v>
      </c>
      <c r="F64" s="29"/>
      <c r="G64" s="64">
        <f t="shared" si="1"/>
        <v>0</v>
      </c>
      <c r="H64" s="29" t="e">
        <f t="shared" si="2"/>
        <v>#DIV/0!</v>
      </c>
      <c r="I64" s="25"/>
    </row>
    <row r="65" spans="1:9" s="33" customFormat="1" x14ac:dyDescent="0.2">
      <c r="A65" s="12" t="s">
        <v>90</v>
      </c>
      <c r="B65" s="13" t="s">
        <v>91</v>
      </c>
      <c r="C65" s="14">
        <f>C66</f>
        <v>27680</v>
      </c>
      <c r="D65" s="14">
        <f>D66</f>
        <v>15812</v>
      </c>
      <c r="E65" s="64">
        <f t="shared" si="0"/>
        <v>-11868</v>
      </c>
      <c r="F65" s="14">
        <f>F66+F68+F67</f>
        <v>17220.3</v>
      </c>
      <c r="G65" s="64">
        <f t="shared" si="1"/>
        <v>1408.2999999999993</v>
      </c>
      <c r="H65" s="14">
        <f t="shared" si="2"/>
        <v>108.90652668859093</v>
      </c>
      <c r="I65" s="14">
        <f>I66</f>
        <v>0</v>
      </c>
    </row>
    <row r="66" spans="1:9" s="30" customFormat="1" ht="40.5" customHeight="1" x14ac:dyDescent="0.2">
      <c r="A66" s="22" t="s">
        <v>92</v>
      </c>
      <c r="B66" s="36" t="s">
        <v>93</v>
      </c>
      <c r="C66" s="24">
        <v>27680</v>
      </c>
      <c r="D66" s="24">
        <v>15812</v>
      </c>
      <c r="E66" s="64">
        <f t="shared" si="0"/>
        <v>-11868</v>
      </c>
      <c r="F66" s="24">
        <v>17193.7</v>
      </c>
      <c r="G66" s="64">
        <f t="shared" si="1"/>
        <v>1381.7000000000007</v>
      </c>
      <c r="H66" s="24">
        <f t="shared" si="2"/>
        <v>108.73830002529725</v>
      </c>
      <c r="I66" s="24"/>
    </row>
    <row r="67" spans="1:9" s="30" customFormat="1" ht="27" customHeight="1" x14ac:dyDescent="0.2">
      <c r="A67" s="22" t="s">
        <v>94</v>
      </c>
      <c r="B67" s="36" t="s">
        <v>95</v>
      </c>
      <c r="C67" s="24"/>
      <c r="D67" s="24"/>
      <c r="E67" s="64">
        <f t="shared" si="0"/>
        <v>0</v>
      </c>
      <c r="F67" s="24">
        <v>27</v>
      </c>
      <c r="G67" s="64">
        <f t="shared" si="1"/>
        <v>27</v>
      </c>
      <c r="H67" s="24"/>
      <c r="I67" s="24"/>
    </row>
    <row r="68" spans="1:9" s="30" customFormat="1" ht="27" customHeight="1" x14ac:dyDescent="0.2">
      <c r="A68" s="22" t="s">
        <v>96</v>
      </c>
      <c r="B68" s="36" t="s">
        <v>97</v>
      </c>
      <c r="C68" s="24"/>
      <c r="D68" s="24"/>
      <c r="E68" s="64">
        <f t="shared" si="0"/>
        <v>0</v>
      </c>
      <c r="F68" s="24">
        <v>-0.4</v>
      </c>
      <c r="G68" s="64">
        <f t="shared" si="1"/>
        <v>-0.4</v>
      </c>
      <c r="H68" s="24"/>
      <c r="I68" s="24"/>
    </row>
    <row r="69" spans="1:9" s="26" customFormat="1" x14ac:dyDescent="0.2">
      <c r="A69" s="12" t="s">
        <v>98</v>
      </c>
      <c r="B69" s="17" t="s">
        <v>99</v>
      </c>
      <c r="C69" s="14">
        <f>C70+C89+C76</f>
        <v>378381.1</v>
      </c>
      <c r="D69" s="14">
        <f>D70+D89+D76</f>
        <v>394782.9</v>
      </c>
      <c r="E69" s="64">
        <f t="shared" si="0"/>
        <v>16401.800000000047</v>
      </c>
      <c r="F69" s="14">
        <f>F70+F89+F76</f>
        <v>395677.5</v>
      </c>
      <c r="G69" s="64">
        <f t="shared" si="1"/>
        <v>894.59999999997672</v>
      </c>
      <c r="H69" s="14">
        <f t="shared" si="2"/>
        <v>100.2266055596633</v>
      </c>
      <c r="I69" s="14" t="e">
        <f>I70+I89+I76+#REF!</f>
        <v>#REF!</v>
      </c>
    </row>
    <row r="70" spans="1:9" s="33" customFormat="1" x14ac:dyDescent="0.2">
      <c r="A70" s="12" t="s">
        <v>100</v>
      </c>
      <c r="B70" s="13" t="s">
        <v>101</v>
      </c>
      <c r="C70" s="14">
        <f>C71</f>
        <v>52275.8</v>
      </c>
      <c r="D70" s="14">
        <f>D71</f>
        <v>62581</v>
      </c>
      <c r="E70" s="64">
        <f t="shared" si="0"/>
        <v>10305.199999999997</v>
      </c>
      <c r="F70" s="14">
        <f>SUM(F71:F75)</f>
        <v>63544.3</v>
      </c>
      <c r="G70" s="64">
        <f t="shared" si="1"/>
        <v>963.30000000000291</v>
      </c>
      <c r="H70" s="14">
        <f t="shared" si="2"/>
        <v>101.53928508652787</v>
      </c>
      <c r="I70" s="14">
        <f>I71</f>
        <v>0</v>
      </c>
    </row>
    <row r="71" spans="1:9" ht="54" customHeight="1" x14ac:dyDescent="0.2">
      <c r="A71" s="22" t="s">
        <v>102</v>
      </c>
      <c r="B71" s="36" t="s">
        <v>103</v>
      </c>
      <c r="C71" s="24">
        <v>52275.8</v>
      </c>
      <c r="D71" s="24">
        <v>62581</v>
      </c>
      <c r="E71" s="64">
        <f t="shared" si="0"/>
        <v>10305.199999999997</v>
      </c>
      <c r="F71" s="24">
        <v>63166.1</v>
      </c>
      <c r="G71" s="64">
        <f t="shared" si="1"/>
        <v>585.09999999999854</v>
      </c>
      <c r="H71" s="24">
        <f t="shared" si="2"/>
        <v>100.93494830699414</v>
      </c>
      <c r="I71" s="24"/>
    </row>
    <row r="72" spans="1:9" ht="40.9" customHeight="1" x14ac:dyDescent="0.2">
      <c r="A72" s="22" t="s">
        <v>104</v>
      </c>
      <c r="B72" s="36" t="s">
        <v>105</v>
      </c>
      <c r="C72" s="24"/>
      <c r="D72" s="24"/>
      <c r="E72" s="64">
        <f t="shared" si="0"/>
        <v>0</v>
      </c>
      <c r="F72" s="24">
        <v>377.8</v>
      </c>
      <c r="G72" s="64">
        <f t="shared" si="1"/>
        <v>377.8</v>
      </c>
      <c r="H72" s="24"/>
      <c r="I72" s="24"/>
    </row>
    <row r="73" spans="1:9" ht="41.45" hidden="1" customHeight="1" x14ac:dyDescent="0.2">
      <c r="A73" s="22" t="s">
        <v>106</v>
      </c>
      <c r="B73" s="36" t="s">
        <v>107</v>
      </c>
      <c r="C73" s="24"/>
      <c r="D73" s="24"/>
      <c r="E73" s="64">
        <f t="shared" si="0"/>
        <v>0</v>
      </c>
      <c r="F73" s="24"/>
      <c r="G73" s="64">
        <f t="shared" si="1"/>
        <v>0</v>
      </c>
      <c r="H73" s="24" t="e">
        <f t="shared" si="2"/>
        <v>#DIV/0!</v>
      </c>
      <c r="I73" s="24"/>
    </row>
    <row r="74" spans="1:9" ht="51" hidden="1" x14ac:dyDescent="0.2">
      <c r="A74" s="22" t="s">
        <v>108</v>
      </c>
      <c r="B74" s="36" t="s">
        <v>109</v>
      </c>
      <c r="C74" s="24"/>
      <c r="D74" s="24"/>
      <c r="E74" s="64">
        <f t="shared" si="0"/>
        <v>0</v>
      </c>
      <c r="F74" s="24"/>
      <c r="G74" s="64">
        <f t="shared" si="1"/>
        <v>0</v>
      </c>
      <c r="H74" s="24" t="e">
        <f t="shared" si="2"/>
        <v>#DIV/0!</v>
      </c>
      <c r="I74" s="24"/>
    </row>
    <row r="75" spans="1:9" ht="27" customHeight="1" x14ac:dyDescent="0.2">
      <c r="A75" s="22" t="s">
        <v>110</v>
      </c>
      <c r="B75" s="36" t="s">
        <v>111</v>
      </c>
      <c r="C75" s="24"/>
      <c r="D75" s="24"/>
      <c r="E75" s="64">
        <f t="shared" si="0"/>
        <v>0</v>
      </c>
      <c r="F75" s="24">
        <v>0.4</v>
      </c>
      <c r="G75" s="64">
        <f t="shared" si="1"/>
        <v>0.4</v>
      </c>
      <c r="H75" s="24"/>
      <c r="I75" s="24"/>
    </row>
    <row r="76" spans="1:9" s="33" customFormat="1" x14ac:dyDescent="0.2">
      <c r="A76" s="40" t="s">
        <v>112</v>
      </c>
      <c r="B76" s="41" t="s">
        <v>113</v>
      </c>
      <c r="C76" s="42">
        <f>C77+C83</f>
        <v>172510.59999999998</v>
      </c>
      <c r="D76" s="42">
        <f>D77+D83</f>
        <v>181859.20000000001</v>
      </c>
      <c r="E76" s="64">
        <f t="shared" si="0"/>
        <v>9348.6000000000349</v>
      </c>
      <c r="F76" s="42">
        <f>F77+F83</f>
        <v>181433.09999999998</v>
      </c>
      <c r="G76" s="64">
        <f t="shared" si="1"/>
        <v>-426.10000000003492</v>
      </c>
      <c r="H76" s="42">
        <f t="shared" si="2"/>
        <v>99.765697858563087</v>
      </c>
      <c r="I76" s="42">
        <f>I78+I84</f>
        <v>0</v>
      </c>
    </row>
    <row r="77" spans="1:9" s="26" customFormat="1" x14ac:dyDescent="0.2">
      <c r="A77" s="37" t="s">
        <v>114</v>
      </c>
      <c r="B77" s="39" t="s">
        <v>115</v>
      </c>
      <c r="C77" s="21">
        <f>SUM(C78:C81)</f>
        <v>36593.199999999997</v>
      </c>
      <c r="D77" s="21">
        <f>SUM(D78:D81)</f>
        <v>38544.199999999997</v>
      </c>
      <c r="E77" s="64">
        <f t="shared" ref="E77:E140" si="6">D77-C77</f>
        <v>1951</v>
      </c>
      <c r="F77" s="21">
        <f>SUM(F78:F82)</f>
        <v>42318.7</v>
      </c>
      <c r="G77" s="64">
        <f t="shared" si="1"/>
        <v>3774.5</v>
      </c>
      <c r="H77" s="21">
        <f t="shared" si="2"/>
        <v>109.79265362882093</v>
      </c>
      <c r="I77" s="21"/>
    </row>
    <row r="78" spans="1:9" ht="30.6" customHeight="1" x14ac:dyDescent="0.2">
      <c r="A78" s="22" t="s">
        <v>116</v>
      </c>
      <c r="B78" s="36" t="s">
        <v>117</v>
      </c>
      <c r="C78" s="24">
        <v>36593.199999999997</v>
      </c>
      <c r="D78" s="24">
        <v>38544.199999999997</v>
      </c>
      <c r="E78" s="64">
        <f t="shared" si="6"/>
        <v>1951</v>
      </c>
      <c r="F78" s="24">
        <v>41622.6</v>
      </c>
      <c r="G78" s="64">
        <f t="shared" si="1"/>
        <v>3078.4000000000015</v>
      </c>
      <c r="H78" s="24">
        <f t="shared" si="2"/>
        <v>107.98667503800831</v>
      </c>
      <c r="I78" s="24"/>
    </row>
    <row r="79" spans="1:9" ht="16.899999999999999" customHeight="1" x14ac:dyDescent="0.2">
      <c r="A79" s="22" t="s">
        <v>118</v>
      </c>
      <c r="B79" s="36" t="s">
        <v>119</v>
      </c>
      <c r="C79" s="24"/>
      <c r="D79" s="24"/>
      <c r="E79" s="64">
        <f t="shared" si="6"/>
        <v>0</v>
      </c>
      <c r="F79" s="24">
        <v>695.3</v>
      </c>
      <c r="G79" s="64">
        <f t="shared" si="1"/>
        <v>695.3</v>
      </c>
      <c r="H79" s="24"/>
      <c r="I79" s="24"/>
    </row>
    <row r="80" spans="1:9" hidden="1" x14ac:dyDescent="0.2">
      <c r="A80" s="22" t="s">
        <v>120</v>
      </c>
      <c r="B80" s="36" t="s">
        <v>121</v>
      </c>
      <c r="C80" s="24"/>
      <c r="D80" s="24"/>
      <c r="E80" s="64">
        <f t="shared" si="6"/>
        <v>0</v>
      </c>
      <c r="F80" s="24">
        <v>0</v>
      </c>
      <c r="G80" s="64">
        <f t="shared" si="1"/>
        <v>0</v>
      </c>
      <c r="H80" s="24"/>
      <c r="I80" s="24"/>
    </row>
    <row r="81" spans="1:9" ht="28.5" customHeight="1" x14ac:dyDescent="0.2">
      <c r="A81" s="22" t="s">
        <v>122</v>
      </c>
      <c r="B81" s="36" t="s">
        <v>123</v>
      </c>
      <c r="C81" s="24"/>
      <c r="D81" s="24"/>
      <c r="E81" s="64">
        <f t="shared" si="6"/>
        <v>0</v>
      </c>
      <c r="F81" s="24">
        <v>0.7</v>
      </c>
      <c r="G81" s="64">
        <f t="shared" si="1"/>
        <v>0.7</v>
      </c>
      <c r="H81" s="24"/>
      <c r="I81" s="24"/>
    </row>
    <row r="82" spans="1:9" ht="14.25" customHeight="1" x14ac:dyDescent="0.2">
      <c r="A82" s="22" t="s">
        <v>124</v>
      </c>
      <c r="B82" s="36" t="s">
        <v>753</v>
      </c>
      <c r="C82" s="24"/>
      <c r="D82" s="24"/>
      <c r="E82" s="64">
        <f t="shared" si="6"/>
        <v>0</v>
      </c>
      <c r="F82" s="24">
        <v>0.1</v>
      </c>
      <c r="G82" s="64">
        <f t="shared" si="1"/>
        <v>0.1</v>
      </c>
      <c r="H82" s="24"/>
      <c r="I82" s="24"/>
    </row>
    <row r="83" spans="1:9" s="26" customFormat="1" x14ac:dyDescent="0.2">
      <c r="A83" s="37" t="s">
        <v>126</v>
      </c>
      <c r="B83" s="39" t="s">
        <v>127</v>
      </c>
      <c r="C83" s="25">
        <f>SUM(C84:C88)</f>
        <v>135917.4</v>
      </c>
      <c r="D83" s="25">
        <f>SUM(D84:D88)</f>
        <v>143315</v>
      </c>
      <c r="E83" s="64">
        <f t="shared" si="6"/>
        <v>7397.6000000000058</v>
      </c>
      <c r="F83" s="25">
        <f>SUM(F84:F88)</f>
        <v>139114.4</v>
      </c>
      <c r="G83" s="64">
        <f t="shared" ref="G83:G151" si="7">F83-D83</f>
        <v>-4200.6000000000058</v>
      </c>
      <c r="H83" s="25">
        <f t="shared" ref="H83:H145" si="8">F83/D83*100</f>
        <v>97.068973938527009</v>
      </c>
      <c r="I83" s="25"/>
    </row>
    <row r="84" spans="1:9" ht="26.25" customHeight="1" x14ac:dyDescent="0.2">
      <c r="A84" s="22" t="s">
        <v>128</v>
      </c>
      <c r="B84" s="36" t="s">
        <v>129</v>
      </c>
      <c r="C84" s="29">
        <v>135917.4</v>
      </c>
      <c r="D84" s="29">
        <v>143315</v>
      </c>
      <c r="E84" s="64">
        <f t="shared" si="6"/>
        <v>7397.6000000000058</v>
      </c>
      <c r="F84" s="29">
        <v>137465.9</v>
      </c>
      <c r="G84" s="64">
        <f t="shared" si="7"/>
        <v>-5849.1000000000058</v>
      </c>
      <c r="H84" s="29">
        <f t="shared" si="8"/>
        <v>95.918710532742551</v>
      </c>
      <c r="I84" s="29"/>
    </row>
    <row r="85" spans="1:9" x14ac:dyDescent="0.2">
      <c r="A85" s="22" t="s">
        <v>130</v>
      </c>
      <c r="B85" s="36" t="s">
        <v>131</v>
      </c>
      <c r="C85" s="29"/>
      <c r="D85" s="29"/>
      <c r="E85" s="64">
        <f t="shared" si="6"/>
        <v>0</v>
      </c>
      <c r="F85" s="29">
        <v>1649</v>
      </c>
      <c r="G85" s="64">
        <f t="shared" si="7"/>
        <v>1649</v>
      </c>
      <c r="H85" s="29"/>
      <c r="I85" s="29"/>
    </row>
    <row r="86" spans="1:9" hidden="1" x14ac:dyDescent="0.2">
      <c r="A86" s="22" t="s">
        <v>132</v>
      </c>
      <c r="B86" s="36" t="s">
        <v>133</v>
      </c>
      <c r="C86" s="29"/>
      <c r="D86" s="29"/>
      <c r="E86" s="64">
        <f t="shared" si="6"/>
        <v>0</v>
      </c>
      <c r="F86" s="29"/>
      <c r="G86" s="64">
        <f t="shared" si="7"/>
        <v>0</v>
      </c>
      <c r="H86" s="29" t="e">
        <f t="shared" si="8"/>
        <v>#DIV/0!</v>
      </c>
      <c r="I86" s="29"/>
    </row>
    <row r="87" spans="1:9" ht="25.5" hidden="1" x14ac:dyDescent="0.2">
      <c r="A87" s="22" t="s">
        <v>134</v>
      </c>
      <c r="B87" s="36" t="s">
        <v>135</v>
      </c>
      <c r="C87" s="29"/>
      <c r="D87" s="29"/>
      <c r="E87" s="64">
        <f t="shared" si="6"/>
        <v>0</v>
      </c>
      <c r="F87" s="29"/>
      <c r="G87" s="64">
        <f t="shared" si="7"/>
        <v>0</v>
      </c>
      <c r="H87" s="29" t="e">
        <f t="shared" si="8"/>
        <v>#DIV/0!</v>
      </c>
      <c r="I87" s="29"/>
    </row>
    <row r="88" spans="1:9" x14ac:dyDescent="0.2">
      <c r="A88" s="22" t="s">
        <v>136</v>
      </c>
      <c r="B88" s="36" t="s">
        <v>125</v>
      </c>
      <c r="C88" s="29"/>
      <c r="D88" s="29"/>
      <c r="E88" s="64">
        <f t="shared" si="6"/>
        <v>0</v>
      </c>
      <c r="F88" s="29">
        <v>-0.5</v>
      </c>
      <c r="G88" s="64">
        <f t="shared" si="7"/>
        <v>-0.5</v>
      </c>
      <c r="H88" s="29"/>
      <c r="I88" s="29"/>
    </row>
    <row r="89" spans="1:9" s="33" customFormat="1" x14ac:dyDescent="0.2">
      <c r="A89" s="40" t="s">
        <v>137</v>
      </c>
      <c r="B89" s="41" t="s">
        <v>138</v>
      </c>
      <c r="C89" s="14">
        <f>C90+C97</f>
        <v>153594.70000000001</v>
      </c>
      <c r="D89" s="14">
        <f>D90+D97</f>
        <v>150342.70000000001</v>
      </c>
      <c r="E89" s="64">
        <f t="shared" si="6"/>
        <v>-3252</v>
      </c>
      <c r="F89" s="14">
        <f>F90+F97</f>
        <v>150700.1</v>
      </c>
      <c r="G89" s="64">
        <f t="shared" si="7"/>
        <v>357.39999999999418</v>
      </c>
      <c r="H89" s="14">
        <f t="shared" si="8"/>
        <v>100.23772354760156</v>
      </c>
      <c r="I89" s="14">
        <f>I90+I97</f>
        <v>0</v>
      </c>
    </row>
    <row r="90" spans="1:9" s="26" customFormat="1" x14ac:dyDescent="0.2">
      <c r="A90" s="37" t="s">
        <v>139</v>
      </c>
      <c r="B90" s="38" t="s">
        <v>140</v>
      </c>
      <c r="C90" s="25">
        <f>C91</f>
        <v>131061.2</v>
      </c>
      <c r="D90" s="25">
        <f>D91</f>
        <v>130823.7</v>
      </c>
      <c r="E90" s="64">
        <f t="shared" si="6"/>
        <v>-237.5</v>
      </c>
      <c r="F90" s="25">
        <f>SUM(F91:F96)</f>
        <v>129657.59999999999</v>
      </c>
      <c r="G90" s="64">
        <f t="shared" si="7"/>
        <v>-1166.1000000000058</v>
      </c>
      <c r="H90" s="25">
        <f t="shared" si="8"/>
        <v>99.108647745018672</v>
      </c>
      <c r="I90" s="25">
        <f>I91</f>
        <v>0</v>
      </c>
    </row>
    <row r="91" spans="1:9" ht="38.25" x14ac:dyDescent="0.2">
      <c r="A91" s="22" t="s">
        <v>141</v>
      </c>
      <c r="B91" s="36" t="s">
        <v>142</v>
      </c>
      <c r="C91" s="24">
        <v>131061.2</v>
      </c>
      <c r="D91" s="24">
        <v>130823.7</v>
      </c>
      <c r="E91" s="64">
        <f t="shared" si="6"/>
        <v>-237.5</v>
      </c>
      <c r="F91" s="24">
        <v>128462.2</v>
      </c>
      <c r="G91" s="64">
        <f t="shared" si="7"/>
        <v>-2361.5</v>
      </c>
      <c r="H91" s="24">
        <f t="shared" si="8"/>
        <v>98.194898936507684</v>
      </c>
      <c r="I91" s="24"/>
    </row>
    <row r="92" spans="1:9" ht="25.5" x14ac:dyDescent="0.2">
      <c r="A92" s="22" t="s">
        <v>143</v>
      </c>
      <c r="B92" s="36" t="s">
        <v>144</v>
      </c>
      <c r="C92" s="24"/>
      <c r="D92" s="24"/>
      <c r="E92" s="64">
        <f t="shared" si="6"/>
        <v>0</v>
      </c>
      <c r="F92" s="24">
        <v>1187.7</v>
      </c>
      <c r="G92" s="64">
        <f t="shared" si="7"/>
        <v>1187.7</v>
      </c>
      <c r="H92" s="24"/>
      <c r="I92" s="24"/>
    </row>
    <row r="93" spans="1:9" ht="25.5" hidden="1" x14ac:dyDescent="0.2">
      <c r="A93" s="22" t="s">
        <v>145</v>
      </c>
      <c r="B93" s="36" t="s">
        <v>146</v>
      </c>
      <c r="C93" s="24">
        <v>0</v>
      </c>
      <c r="D93" s="24">
        <v>0</v>
      </c>
      <c r="E93" s="64">
        <f t="shared" si="6"/>
        <v>0</v>
      </c>
      <c r="F93" s="24">
        <v>0</v>
      </c>
      <c r="G93" s="64">
        <f t="shared" si="7"/>
        <v>0</v>
      </c>
      <c r="H93" s="24" t="e">
        <f t="shared" si="8"/>
        <v>#DIV/0!</v>
      </c>
      <c r="I93" s="24"/>
    </row>
    <row r="94" spans="1:9" ht="38.25" x14ac:dyDescent="0.2">
      <c r="A94" s="22" t="s">
        <v>147</v>
      </c>
      <c r="B94" s="36" t="s">
        <v>148</v>
      </c>
      <c r="C94" s="24"/>
      <c r="D94" s="24"/>
      <c r="E94" s="64">
        <f t="shared" si="6"/>
        <v>0</v>
      </c>
      <c r="F94" s="24">
        <v>7.7</v>
      </c>
      <c r="G94" s="64">
        <f t="shared" si="7"/>
        <v>7.7</v>
      </c>
      <c r="H94" s="24"/>
      <c r="I94" s="24"/>
    </row>
    <row r="95" spans="1:9" ht="25.5" hidden="1" x14ac:dyDescent="0.2">
      <c r="A95" s="22" t="s">
        <v>708</v>
      </c>
      <c r="B95" s="36" t="s">
        <v>709</v>
      </c>
      <c r="C95" s="24"/>
      <c r="D95" s="24"/>
      <c r="E95" s="64">
        <f t="shared" si="6"/>
        <v>0</v>
      </c>
      <c r="F95" s="24">
        <v>0</v>
      </c>
      <c r="G95" s="64">
        <f t="shared" si="7"/>
        <v>0</v>
      </c>
      <c r="H95" s="24"/>
      <c r="I95" s="24"/>
    </row>
    <row r="96" spans="1:9" ht="38.25" hidden="1" x14ac:dyDescent="0.2">
      <c r="A96" s="22" t="s">
        <v>626</v>
      </c>
      <c r="B96" s="36" t="s">
        <v>627</v>
      </c>
      <c r="C96" s="24"/>
      <c r="D96" s="24"/>
      <c r="E96" s="64">
        <f t="shared" si="6"/>
        <v>0</v>
      </c>
      <c r="F96" s="24">
        <v>0</v>
      </c>
      <c r="G96" s="64">
        <f t="shared" si="7"/>
        <v>0</v>
      </c>
      <c r="H96" s="24" t="e">
        <f t="shared" si="8"/>
        <v>#DIV/0!</v>
      </c>
      <c r="I96" s="24"/>
    </row>
    <row r="97" spans="1:9" s="26" customFormat="1" x14ac:dyDescent="0.2">
      <c r="A97" s="37" t="s">
        <v>149</v>
      </c>
      <c r="B97" s="38" t="s">
        <v>150</v>
      </c>
      <c r="C97" s="25">
        <f>C98</f>
        <v>22533.5</v>
      </c>
      <c r="D97" s="25">
        <f>D98</f>
        <v>19519</v>
      </c>
      <c r="E97" s="64">
        <f t="shared" si="6"/>
        <v>-3014.5</v>
      </c>
      <c r="F97" s="25">
        <f>F98+F99+F100</f>
        <v>21042.500000000004</v>
      </c>
      <c r="G97" s="64">
        <f t="shared" si="7"/>
        <v>1523.5000000000036</v>
      </c>
      <c r="H97" s="25">
        <f t="shared" si="8"/>
        <v>107.80521543111841</v>
      </c>
      <c r="I97" s="25">
        <f>I101</f>
        <v>0</v>
      </c>
    </row>
    <row r="98" spans="1:9" s="26" customFormat="1" ht="38.25" x14ac:dyDescent="0.2">
      <c r="A98" s="22" t="s">
        <v>151</v>
      </c>
      <c r="B98" s="36" t="s">
        <v>152</v>
      </c>
      <c r="C98" s="24">
        <v>22533.5</v>
      </c>
      <c r="D98" s="24">
        <v>19519</v>
      </c>
      <c r="E98" s="64">
        <f t="shared" si="6"/>
        <v>-3014.5</v>
      </c>
      <c r="F98" s="24">
        <v>20776.2</v>
      </c>
      <c r="G98" s="64">
        <f t="shared" si="7"/>
        <v>1257.2000000000007</v>
      </c>
      <c r="H98" s="24">
        <f t="shared" si="8"/>
        <v>106.44090373482248</v>
      </c>
      <c r="I98" s="25"/>
    </row>
    <row r="99" spans="1:9" s="26" customFormat="1" ht="25.5" x14ac:dyDescent="0.2">
      <c r="A99" s="22" t="s">
        <v>153</v>
      </c>
      <c r="B99" s="36" t="s">
        <v>154</v>
      </c>
      <c r="C99" s="29"/>
      <c r="D99" s="29"/>
      <c r="E99" s="64">
        <f t="shared" si="6"/>
        <v>0</v>
      </c>
      <c r="F99" s="29">
        <v>266.89999999999998</v>
      </c>
      <c r="G99" s="64">
        <f t="shared" si="7"/>
        <v>266.89999999999998</v>
      </c>
      <c r="H99" s="29"/>
      <c r="I99" s="29"/>
    </row>
    <row r="100" spans="1:9" s="26" customFormat="1" ht="38.25" x14ac:dyDescent="0.2">
      <c r="A100" s="22" t="s">
        <v>155</v>
      </c>
      <c r="B100" s="36" t="s">
        <v>156</v>
      </c>
      <c r="C100" s="29"/>
      <c r="D100" s="29"/>
      <c r="E100" s="64">
        <f t="shared" si="6"/>
        <v>0</v>
      </c>
      <c r="F100" s="29">
        <v>-0.6</v>
      </c>
      <c r="G100" s="64">
        <f t="shared" si="7"/>
        <v>-0.6</v>
      </c>
      <c r="H100" s="29"/>
      <c r="I100" s="29"/>
    </row>
    <row r="101" spans="1:9" ht="30.6" hidden="1" customHeight="1" x14ac:dyDescent="0.2">
      <c r="A101" s="22" t="s">
        <v>157</v>
      </c>
      <c r="B101" s="36" t="s">
        <v>158</v>
      </c>
      <c r="C101" s="24">
        <v>0</v>
      </c>
      <c r="D101" s="24">
        <v>0</v>
      </c>
      <c r="E101" s="64">
        <f t="shared" si="6"/>
        <v>0</v>
      </c>
      <c r="F101" s="24">
        <v>0</v>
      </c>
      <c r="G101" s="64">
        <f t="shared" si="7"/>
        <v>0</v>
      </c>
      <c r="H101" s="24" t="e">
        <f t="shared" si="8"/>
        <v>#DIV/0!</v>
      </c>
      <c r="I101" s="24"/>
    </row>
    <row r="102" spans="1:9" x14ac:dyDescent="0.2">
      <c r="A102" s="12" t="s">
        <v>159</v>
      </c>
      <c r="B102" s="17" t="s">
        <v>160</v>
      </c>
      <c r="C102" s="14">
        <f>C103+C108+C110</f>
        <v>25719.599999999999</v>
      </c>
      <c r="D102" s="14">
        <f>D103+D110+D108</f>
        <v>25719.599999999999</v>
      </c>
      <c r="E102" s="64">
        <f t="shared" si="6"/>
        <v>0</v>
      </c>
      <c r="F102" s="14">
        <f>F103+F110+F108</f>
        <v>25206.2</v>
      </c>
      <c r="G102" s="64">
        <f t="shared" si="7"/>
        <v>-513.39999999999782</v>
      </c>
      <c r="H102" s="14">
        <f t="shared" si="8"/>
        <v>98.003856980668445</v>
      </c>
      <c r="I102" s="14">
        <f t="shared" ref="I102" si="9">I103+I110+I108</f>
        <v>0</v>
      </c>
    </row>
    <row r="103" spans="1:9" s="33" customFormat="1" ht="28.9" customHeight="1" x14ac:dyDescent="0.2">
      <c r="A103" s="12" t="s">
        <v>161</v>
      </c>
      <c r="B103" s="17" t="s">
        <v>162</v>
      </c>
      <c r="C103" s="42">
        <f>C104</f>
        <v>25410</v>
      </c>
      <c r="D103" s="42">
        <f>D104</f>
        <v>25410</v>
      </c>
      <c r="E103" s="64">
        <f t="shared" si="6"/>
        <v>0</v>
      </c>
      <c r="F103" s="42">
        <f>F105+F106+F107</f>
        <v>24800.300000000003</v>
      </c>
      <c r="G103" s="64">
        <f t="shared" si="7"/>
        <v>-609.69999999999709</v>
      </c>
      <c r="H103" s="42">
        <f t="shared" si="8"/>
        <v>97.600550964187335</v>
      </c>
      <c r="I103" s="42">
        <f>I104</f>
        <v>0</v>
      </c>
    </row>
    <row r="104" spans="1:9" ht="52.5" customHeight="1" x14ac:dyDescent="0.2">
      <c r="A104" s="22" t="s">
        <v>163</v>
      </c>
      <c r="B104" s="36" t="s">
        <v>164</v>
      </c>
      <c r="C104" s="24">
        <v>25410</v>
      </c>
      <c r="D104" s="24">
        <v>25410</v>
      </c>
      <c r="E104" s="64">
        <f t="shared" si="6"/>
        <v>0</v>
      </c>
      <c r="F104" s="24">
        <v>0</v>
      </c>
      <c r="G104" s="64">
        <f t="shared" si="7"/>
        <v>-25410</v>
      </c>
      <c r="H104" s="24">
        <f t="shared" si="8"/>
        <v>0</v>
      </c>
      <c r="I104" s="24"/>
    </row>
    <row r="105" spans="1:9" ht="40.5" customHeight="1" x14ac:dyDescent="0.2">
      <c r="A105" s="22" t="s">
        <v>710</v>
      </c>
      <c r="B105" s="36" t="s">
        <v>711</v>
      </c>
      <c r="C105" s="24"/>
      <c r="D105" s="24"/>
      <c r="E105" s="64">
        <f t="shared" si="6"/>
        <v>0</v>
      </c>
      <c r="F105" s="24">
        <v>23374.5</v>
      </c>
      <c r="G105" s="64"/>
      <c r="H105" s="24"/>
      <c r="I105" s="24"/>
    </row>
    <row r="106" spans="1:9" ht="54" customHeight="1" x14ac:dyDescent="0.2">
      <c r="A106" s="22" t="s">
        <v>712</v>
      </c>
      <c r="B106" s="36" t="s">
        <v>713</v>
      </c>
      <c r="C106" s="24"/>
      <c r="D106" s="24"/>
      <c r="E106" s="64">
        <f t="shared" si="6"/>
        <v>0</v>
      </c>
      <c r="F106" s="24">
        <v>1403.4</v>
      </c>
      <c r="G106" s="64"/>
      <c r="H106" s="24"/>
      <c r="I106" s="24"/>
    </row>
    <row r="107" spans="1:9" ht="36.75" customHeight="1" x14ac:dyDescent="0.2">
      <c r="A107" s="22" t="s">
        <v>702</v>
      </c>
      <c r="B107" s="36" t="s">
        <v>701</v>
      </c>
      <c r="C107" s="24"/>
      <c r="D107" s="24"/>
      <c r="E107" s="64">
        <f t="shared" si="6"/>
        <v>0</v>
      </c>
      <c r="F107" s="24">
        <v>22.4</v>
      </c>
      <c r="G107" s="64"/>
      <c r="H107" s="24"/>
      <c r="I107" s="24"/>
    </row>
    <row r="108" spans="1:9" ht="30" customHeight="1" x14ac:dyDescent="0.2">
      <c r="A108" s="40" t="s">
        <v>536</v>
      </c>
      <c r="B108" s="52" t="s">
        <v>534</v>
      </c>
      <c r="C108" s="42">
        <f>C109</f>
        <v>4</v>
      </c>
      <c r="D108" s="42">
        <f>D109</f>
        <v>4</v>
      </c>
      <c r="E108" s="64">
        <f t="shared" si="6"/>
        <v>0</v>
      </c>
      <c r="F108" s="42">
        <f>F109</f>
        <v>4.5999999999999996</v>
      </c>
      <c r="G108" s="64">
        <f t="shared" si="7"/>
        <v>0.59999999999999964</v>
      </c>
      <c r="H108" s="42">
        <f t="shared" si="8"/>
        <v>114.99999999999999</v>
      </c>
      <c r="I108" s="42">
        <f t="shared" ref="I108" si="10">I109</f>
        <v>0</v>
      </c>
    </row>
    <row r="109" spans="1:9" ht="41.45" customHeight="1" x14ac:dyDescent="0.2">
      <c r="A109" s="22" t="s">
        <v>537</v>
      </c>
      <c r="B109" s="36" t="s">
        <v>535</v>
      </c>
      <c r="C109" s="24">
        <v>4</v>
      </c>
      <c r="D109" s="24">
        <v>4</v>
      </c>
      <c r="E109" s="64">
        <f t="shared" si="6"/>
        <v>0</v>
      </c>
      <c r="F109" s="24">
        <v>4.5999999999999996</v>
      </c>
      <c r="G109" s="64">
        <f t="shared" si="7"/>
        <v>0.59999999999999964</v>
      </c>
      <c r="H109" s="24">
        <f t="shared" si="8"/>
        <v>114.99999999999999</v>
      </c>
      <c r="I109" s="24"/>
    </row>
    <row r="110" spans="1:9" s="33" customFormat="1" ht="30" customHeight="1" x14ac:dyDescent="0.2">
      <c r="A110" s="12" t="s">
        <v>165</v>
      </c>
      <c r="B110" s="13" t="s">
        <v>166</v>
      </c>
      <c r="C110" s="14">
        <f>C114+C115+C117+C113+C111</f>
        <v>305.60000000000002</v>
      </c>
      <c r="D110" s="14">
        <f>D114+D115+D117+D113+D111</f>
        <v>305.60000000000002</v>
      </c>
      <c r="E110" s="64">
        <f t="shared" si="6"/>
        <v>0</v>
      </c>
      <c r="F110" s="14">
        <f>F114+F115+F117+F113+F111</f>
        <v>401.3</v>
      </c>
      <c r="G110" s="64">
        <f t="shared" si="7"/>
        <v>95.699999999999989</v>
      </c>
      <c r="H110" s="14">
        <f t="shared" si="8"/>
        <v>131.315445026178</v>
      </c>
      <c r="I110" s="14">
        <f>I114+I116+I117+I113+I111</f>
        <v>0</v>
      </c>
    </row>
    <row r="111" spans="1:9" ht="45.75" customHeight="1" x14ac:dyDescent="0.2">
      <c r="A111" s="22" t="s">
        <v>167</v>
      </c>
      <c r="B111" s="23" t="s">
        <v>168</v>
      </c>
      <c r="C111" s="25"/>
      <c r="D111" s="25"/>
      <c r="E111" s="64">
        <f t="shared" si="6"/>
        <v>0</v>
      </c>
      <c r="F111" s="25">
        <f>F112</f>
        <v>0.3</v>
      </c>
      <c r="G111" s="64">
        <f t="shared" si="7"/>
        <v>0.3</v>
      </c>
      <c r="H111" s="25"/>
      <c r="I111" s="25"/>
    </row>
    <row r="112" spans="1:9" ht="69" customHeight="1" x14ac:dyDescent="0.2">
      <c r="A112" s="22" t="s">
        <v>733</v>
      </c>
      <c r="B112" s="23" t="s">
        <v>714</v>
      </c>
      <c r="C112" s="25"/>
      <c r="D112" s="25"/>
      <c r="E112" s="64">
        <f t="shared" si="6"/>
        <v>0</v>
      </c>
      <c r="F112" s="29">
        <v>0.3</v>
      </c>
      <c r="G112" s="64"/>
      <c r="H112" s="29"/>
      <c r="I112" s="25"/>
    </row>
    <row r="113" spans="1:9" ht="63.75" hidden="1" x14ac:dyDescent="0.2">
      <c r="A113" s="22" t="s">
        <v>169</v>
      </c>
      <c r="B113" s="23" t="s">
        <v>170</v>
      </c>
      <c r="C113" s="25">
        <v>0</v>
      </c>
      <c r="D113" s="25">
        <v>0</v>
      </c>
      <c r="E113" s="64">
        <f t="shared" si="6"/>
        <v>0</v>
      </c>
      <c r="F113" s="25">
        <v>0</v>
      </c>
      <c r="G113" s="64">
        <f t="shared" si="7"/>
        <v>0</v>
      </c>
      <c r="H113" s="25" t="e">
        <f t="shared" si="8"/>
        <v>#DIV/0!</v>
      </c>
      <c r="I113" s="25">
        <v>0</v>
      </c>
    </row>
    <row r="114" spans="1:9" ht="38.25" hidden="1" x14ac:dyDescent="0.2">
      <c r="A114" s="22" t="s">
        <v>171</v>
      </c>
      <c r="B114" s="23" t="s">
        <v>172</v>
      </c>
      <c r="C114" s="24">
        <v>0</v>
      </c>
      <c r="D114" s="24">
        <v>0</v>
      </c>
      <c r="E114" s="64">
        <f t="shared" si="6"/>
        <v>0</v>
      </c>
      <c r="F114" s="24">
        <v>0</v>
      </c>
      <c r="G114" s="64">
        <f t="shared" si="7"/>
        <v>0</v>
      </c>
      <c r="H114" s="24" t="e">
        <f t="shared" si="8"/>
        <v>#DIV/0!</v>
      </c>
      <c r="I114" s="24">
        <v>0</v>
      </c>
    </row>
    <row r="115" spans="1:9" ht="15" customHeight="1" x14ac:dyDescent="0.2">
      <c r="A115" s="19" t="s">
        <v>419</v>
      </c>
      <c r="B115" s="20" t="s">
        <v>418</v>
      </c>
      <c r="C115" s="21">
        <f>C116</f>
        <v>160</v>
      </c>
      <c r="D115" s="21">
        <f t="shared" ref="D115:F115" si="11">D116</f>
        <v>160</v>
      </c>
      <c r="E115" s="64">
        <f t="shared" si="6"/>
        <v>0</v>
      </c>
      <c r="F115" s="21">
        <f t="shared" si="11"/>
        <v>225</v>
      </c>
      <c r="G115" s="64">
        <f t="shared" si="7"/>
        <v>65</v>
      </c>
      <c r="H115" s="21">
        <f t="shared" si="8"/>
        <v>140.625</v>
      </c>
      <c r="I115" s="21"/>
    </row>
    <row r="116" spans="1:9" ht="39.75" customHeight="1" x14ac:dyDescent="0.2">
      <c r="A116" s="22" t="s">
        <v>173</v>
      </c>
      <c r="B116" s="23" t="s">
        <v>174</v>
      </c>
      <c r="C116" s="24">
        <v>160</v>
      </c>
      <c r="D116" s="24">
        <v>160</v>
      </c>
      <c r="E116" s="64">
        <f t="shared" si="6"/>
        <v>0</v>
      </c>
      <c r="F116" s="24">
        <v>225</v>
      </c>
      <c r="G116" s="64">
        <f t="shared" si="7"/>
        <v>65</v>
      </c>
      <c r="H116" s="24">
        <f t="shared" si="8"/>
        <v>140.625</v>
      </c>
      <c r="I116" s="24"/>
    </row>
    <row r="117" spans="1:9" s="26" customFormat="1" ht="38.25" x14ac:dyDescent="0.2">
      <c r="A117" s="37" t="s">
        <v>175</v>
      </c>
      <c r="B117" s="38" t="s">
        <v>176</v>
      </c>
      <c r="C117" s="25">
        <f>C118</f>
        <v>145.6</v>
      </c>
      <c r="D117" s="25">
        <f>D118</f>
        <v>145.6</v>
      </c>
      <c r="E117" s="64">
        <f t="shared" si="6"/>
        <v>0</v>
      </c>
      <c r="F117" s="25">
        <f>F118</f>
        <v>176</v>
      </c>
      <c r="G117" s="64">
        <f t="shared" si="7"/>
        <v>30.400000000000006</v>
      </c>
      <c r="H117" s="25">
        <f t="shared" si="8"/>
        <v>120.87912087912089</v>
      </c>
      <c r="I117" s="25">
        <f>I118</f>
        <v>0</v>
      </c>
    </row>
    <row r="118" spans="1:9" ht="69.599999999999994" customHeight="1" x14ac:dyDescent="0.2">
      <c r="A118" s="22" t="s">
        <v>177</v>
      </c>
      <c r="B118" s="23" t="s">
        <v>178</v>
      </c>
      <c r="C118" s="24">
        <v>145.6</v>
      </c>
      <c r="D118" s="24">
        <v>145.6</v>
      </c>
      <c r="E118" s="64">
        <f t="shared" si="6"/>
        <v>0</v>
      </c>
      <c r="F118" s="24">
        <v>176</v>
      </c>
      <c r="G118" s="64">
        <f t="shared" si="7"/>
        <v>30.400000000000006</v>
      </c>
      <c r="H118" s="24">
        <f t="shared" si="8"/>
        <v>120.87912087912089</v>
      </c>
      <c r="I118" s="24"/>
    </row>
    <row r="119" spans="1:9" ht="25.5" x14ac:dyDescent="0.2">
      <c r="A119" s="12" t="s">
        <v>179</v>
      </c>
      <c r="B119" s="17" t="s">
        <v>180</v>
      </c>
      <c r="C119" s="14">
        <f>C120+C122+C126</f>
        <v>0</v>
      </c>
      <c r="D119" s="14">
        <f>D120+D122+D126</f>
        <v>0</v>
      </c>
      <c r="E119" s="64">
        <f t="shared" si="6"/>
        <v>0</v>
      </c>
      <c r="F119" s="14">
        <f>F120+F122+F126</f>
        <v>-0.1</v>
      </c>
      <c r="G119" s="64">
        <f t="shared" si="7"/>
        <v>-0.1</v>
      </c>
      <c r="H119" s="14"/>
      <c r="I119" s="14">
        <f>I120+I122+I126</f>
        <v>0</v>
      </c>
    </row>
    <row r="120" spans="1:9" s="30" customFormat="1" ht="25.5" hidden="1" x14ac:dyDescent="0.2">
      <c r="A120" s="19" t="s">
        <v>181</v>
      </c>
      <c r="B120" s="20" t="s">
        <v>182</v>
      </c>
      <c r="C120" s="21"/>
      <c r="D120" s="21"/>
      <c r="E120" s="64">
        <f t="shared" si="6"/>
        <v>0</v>
      </c>
      <c r="F120" s="21"/>
      <c r="G120" s="64">
        <f t="shared" si="7"/>
        <v>0</v>
      </c>
      <c r="H120" s="21"/>
      <c r="I120" s="21"/>
    </row>
    <row r="121" spans="1:9" ht="25.5" hidden="1" x14ac:dyDescent="0.2">
      <c r="A121" s="19" t="s">
        <v>183</v>
      </c>
      <c r="B121" s="28" t="s">
        <v>184</v>
      </c>
      <c r="C121" s="21"/>
      <c r="D121" s="21"/>
      <c r="E121" s="64">
        <f t="shared" si="6"/>
        <v>0</v>
      </c>
      <c r="F121" s="21"/>
      <c r="G121" s="64">
        <f t="shared" si="7"/>
        <v>0</v>
      </c>
      <c r="H121" s="21"/>
      <c r="I121" s="21"/>
    </row>
    <row r="122" spans="1:9" x14ac:dyDescent="0.2">
      <c r="A122" s="37" t="s">
        <v>185</v>
      </c>
      <c r="B122" s="38" t="s">
        <v>186</v>
      </c>
      <c r="C122" s="25">
        <f>C123+C124</f>
        <v>0</v>
      </c>
      <c r="D122" s="25">
        <f>D123+D124</f>
        <v>0</v>
      </c>
      <c r="E122" s="64">
        <f t="shared" si="6"/>
        <v>0</v>
      </c>
      <c r="F122" s="25">
        <f>F123+F124</f>
        <v>-0.1</v>
      </c>
      <c r="G122" s="64">
        <f t="shared" si="7"/>
        <v>-0.1</v>
      </c>
      <c r="H122" s="25"/>
      <c r="I122" s="25">
        <f>I123+I124</f>
        <v>0</v>
      </c>
    </row>
    <row r="123" spans="1:9" hidden="1" x14ac:dyDescent="0.2">
      <c r="A123" s="22" t="s">
        <v>187</v>
      </c>
      <c r="B123" s="23" t="s">
        <v>188</v>
      </c>
      <c r="C123" s="24"/>
      <c r="D123" s="24"/>
      <c r="E123" s="64">
        <f t="shared" si="6"/>
        <v>0</v>
      </c>
      <c r="F123" s="24"/>
      <c r="G123" s="64">
        <f t="shared" si="7"/>
        <v>0</v>
      </c>
      <c r="H123" s="24"/>
      <c r="I123" s="24"/>
    </row>
    <row r="124" spans="1:9" ht="15.75" customHeight="1" x14ac:dyDescent="0.2">
      <c r="A124" s="22" t="s">
        <v>189</v>
      </c>
      <c r="B124" s="23" t="s">
        <v>190</v>
      </c>
      <c r="C124" s="24"/>
      <c r="D124" s="24"/>
      <c r="E124" s="64">
        <f t="shared" si="6"/>
        <v>0</v>
      </c>
      <c r="F124" s="24">
        <f>F125</f>
        <v>-0.1</v>
      </c>
      <c r="G124" s="64">
        <f t="shared" si="7"/>
        <v>-0.1</v>
      </c>
      <c r="H124" s="24"/>
      <c r="I124" s="24">
        <f>I125</f>
        <v>0</v>
      </c>
    </row>
    <row r="125" spans="1:9" ht="38.25" x14ac:dyDescent="0.2">
      <c r="A125" s="22" t="s">
        <v>799</v>
      </c>
      <c r="B125" s="23" t="s">
        <v>798</v>
      </c>
      <c r="C125" s="24"/>
      <c r="D125" s="24"/>
      <c r="E125" s="64">
        <f t="shared" si="6"/>
        <v>0</v>
      </c>
      <c r="F125" s="24">
        <v>-0.1</v>
      </c>
      <c r="G125" s="64">
        <f t="shared" si="7"/>
        <v>-0.1</v>
      </c>
      <c r="H125" s="24"/>
      <c r="I125" s="24">
        <v>0</v>
      </c>
    </row>
    <row r="126" spans="1:9" hidden="1" x14ac:dyDescent="0.2">
      <c r="A126" s="37" t="s">
        <v>191</v>
      </c>
      <c r="B126" s="38" t="s">
        <v>192</v>
      </c>
      <c r="C126" s="25">
        <f>C127+C129+C131</f>
        <v>0</v>
      </c>
      <c r="D126" s="25">
        <f>D127+D129+D131</f>
        <v>0</v>
      </c>
      <c r="E126" s="64">
        <f t="shared" si="6"/>
        <v>0</v>
      </c>
      <c r="F126" s="25">
        <f>F127+F129+F131</f>
        <v>0</v>
      </c>
      <c r="G126" s="64">
        <f t="shared" si="7"/>
        <v>0</v>
      </c>
      <c r="H126" s="25" t="e">
        <f t="shared" si="8"/>
        <v>#DIV/0!</v>
      </c>
      <c r="I126" s="25">
        <f>I127+I129+I131</f>
        <v>0</v>
      </c>
    </row>
    <row r="127" spans="1:9" hidden="1" x14ac:dyDescent="0.2">
      <c r="A127" s="22" t="s">
        <v>193</v>
      </c>
      <c r="B127" s="23" t="s">
        <v>194</v>
      </c>
      <c r="C127" s="24">
        <f>C128</f>
        <v>0</v>
      </c>
      <c r="D127" s="24">
        <f>D128</f>
        <v>0</v>
      </c>
      <c r="E127" s="64">
        <f t="shared" si="6"/>
        <v>0</v>
      </c>
      <c r="F127" s="24">
        <f>F128</f>
        <v>0</v>
      </c>
      <c r="G127" s="64">
        <f t="shared" si="7"/>
        <v>0</v>
      </c>
      <c r="H127" s="24" t="e">
        <f t="shared" si="8"/>
        <v>#DIV/0!</v>
      </c>
      <c r="I127" s="24">
        <f>I128</f>
        <v>0</v>
      </c>
    </row>
    <row r="128" spans="1:9" hidden="1" x14ac:dyDescent="0.2">
      <c r="A128" s="22" t="s">
        <v>195</v>
      </c>
      <c r="B128" s="23" t="s">
        <v>196</v>
      </c>
      <c r="C128" s="24">
        <v>0</v>
      </c>
      <c r="D128" s="24">
        <v>0</v>
      </c>
      <c r="E128" s="64">
        <f t="shared" si="6"/>
        <v>0</v>
      </c>
      <c r="F128" s="24">
        <v>0</v>
      </c>
      <c r="G128" s="64">
        <f t="shared" si="7"/>
        <v>0</v>
      </c>
      <c r="H128" s="24" t="e">
        <f t="shared" si="8"/>
        <v>#DIV/0!</v>
      </c>
      <c r="I128" s="24">
        <v>0</v>
      </c>
    </row>
    <row r="129" spans="1:9" ht="25.5" hidden="1" x14ac:dyDescent="0.2">
      <c r="A129" s="22" t="s">
        <v>197</v>
      </c>
      <c r="B129" s="23" t="s">
        <v>198</v>
      </c>
      <c r="C129" s="24">
        <f>C130</f>
        <v>0</v>
      </c>
      <c r="D129" s="24">
        <f>D130</f>
        <v>0</v>
      </c>
      <c r="E129" s="64">
        <f t="shared" si="6"/>
        <v>0</v>
      </c>
      <c r="F129" s="24">
        <f>F130</f>
        <v>0</v>
      </c>
      <c r="G129" s="64">
        <f t="shared" si="7"/>
        <v>0</v>
      </c>
      <c r="H129" s="24" t="e">
        <f t="shared" si="8"/>
        <v>#DIV/0!</v>
      </c>
      <c r="I129" s="24">
        <f>I130</f>
        <v>0</v>
      </c>
    </row>
    <row r="130" spans="1:9" ht="38.25" hidden="1" x14ac:dyDescent="0.2">
      <c r="A130" s="22" t="s">
        <v>199</v>
      </c>
      <c r="B130" s="23" t="s">
        <v>200</v>
      </c>
      <c r="C130" s="24">
        <v>0</v>
      </c>
      <c r="D130" s="24">
        <v>0</v>
      </c>
      <c r="E130" s="64">
        <f t="shared" si="6"/>
        <v>0</v>
      </c>
      <c r="F130" s="24">
        <v>0</v>
      </c>
      <c r="G130" s="64">
        <f t="shared" si="7"/>
        <v>0</v>
      </c>
      <c r="H130" s="24" t="e">
        <f t="shared" si="8"/>
        <v>#DIV/0!</v>
      </c>
      <c r="I130" s="24">
        <v>0</v>
      </c>
    </row>
    <row r="131" spans="1:9" hidden="1" x14ac:dyDescent="0.2">
      <c r="A131" s="22" t="s">
        <v>201</v>
      </c>
      <c r="B131" s="23" t="s">
        <v>202</v>
      </c>
      <c r="C131" s="24">
        <f>C132</f>
        <v>0</v>
      </c>
      <c r="D131" s="24">
        <f>D132</f>
        <v>0</v>
      </c>
      <c r="E131" s="64">
        <f t="shared" si="6"/>
        <v>0</v>
      </c>
      <c r="F131" s="24">
        <f>F132</f>
        <v>0</v>
      </c>
      <c r="G131" s="64">
        <f t="shared" si="7"/>
        <v>0</v>
      </c>
      <c r="H131" s="24" t="e">
        <f t="shared" si="8"/>
        <v>#DIV/0!</v>
      </c>
      <c r="I131" s="24">
        <f>I132</f>
        <v>0</v>
      </c>
    </row>
    <row r="132" spans="1:9" hidden="1" x14ac:dyDescent="0.2">
      <c r="A132" s="22" t="s">
        <v>203</v>
      </c>
      <c r="B132" s="23" t="s">
        <v>204</v>
      </c>
      <c r="C132" s="24">
        <v>0</v>
      </c>
      <c r="D132" s="24">
        <v>0</v>
      </c>
      <c r="E132" s="64">
        <f t="shared" si="6"/>
        <v>0</v>
      </c>
      <c r="F132" s="24">
        <v>0</v>
      </c>
      <c r="G132" s="64">
        <f t="shared" si="7"/>
        <v>0</v>
      </c>
      <c r="H132" s="24" t="e">
        <f t="shared" si="8"/>
        <v>#DIV/0!</v>
      </c>
      <c r="I132" s="24">
        <v>0</v>
      </c>
    </row>
    <row r="133" spans="1:9" ht="25.5" x14ac:dyDescent="0.2">
      <c r="A133" s="12" t="s">
        <v>205</v>
      </c>
      <c r="B133" s="17" t="s">
        <v>206</v>
      </c>
      <c r="C133" s="14">
        <f>C136+C138+C152+C155+C157+C134+C147</f>
        <v>243414.49999999997</v>
      </c>
      <c r="D133" s="14">
        <f>D136+D138+D152+D155+D157+D134+D147</f>
        <v>239085.39999999997</v>
      </c>
      <c r="E133" s="64">
        <f t="shared" si="6"/>
        <v>-4329.1000000000058</v>
      </c>
      <c r="F133" s="14">
        <f>F136+F138+F152+F155+F157+F134+F147</f>
        <v>221814.59999999998</v>
      </c>
      <c r="G133" s="64">
        <f t="shared" si="7"/>
        <v>-17270.799999999988</v>
      </c>
      <c r="H133" s="14">
        <f t="shared" si="8"/>
        <v>92.776305035773831</v>
      </c>
      <c r="I133" s="14">
        <f>I136+I138+I152+I155+I157+I134</f>
        <v>0</v>
      </c>
    </row>
    <row r="134" spans="1:9" ht="51" hidden="1" x14ac:dyDescent="0.2">
      <c r="A134" s="31" t="s">
        <v>207</v>
      </c>
      <c r="B134" s="32" t="s">
        <v>208</v>
      </c>
      <c r="C134" s="14">
        <f>C135</f>
        <v>0</v>
      </c>
      <c r="D134" s="14">
        <f>D135</f>
        <v>0</v>
      </c>
      <c r="E134" s="64">
        <f t="shared" si="6"/>
        <v>0</v>
      </c>
      <c r="F134" s="14">
        <f>F135</f>
        <v>0</v>
      </c>
      <c r="G134" s="64">
        <f t="shared" si="7"/>
        <v>0</v>
      </c>
      <c r="H134" s="14" t="e">
        <f t="shared" si="8"/>
        <v>#DIV/0!</v>
      </c>
      <c r="I134" s="14">
        <f>I135</f>
        <v>0</v>
      </c>
    </row>
    <row r="135" spans="1:9" s="30" customFormat="1" ht="38.25" hidden="1" x14ac:dyDescent="0.2">
      <c r="A135" s="35" t="s">
        <v>209</v>
      </c>
      <c r="B135" s="43" t="s">
        <v>210</v>
      </c>
      <c r="C135" s="24">
        <v>0</v>
      </c>
      <c r="D135" s="24">
        <v>0</v>
      </c>
      <c r="E135" s="64">
        <f t="shared" si="6"/>
        <v>0</v>
      </c>
      <c r="F135" s="24">
        <v>0</v>
      </c>
      <c r="G135" s="64">
        <f t="shared" si="7"/>
        <v>0</v>
      </c>
      <c r="H135" s="24" t="e">
        <f t="shared" si="8"/>
        <v>#DIV/0!</v>
      </c>
      <c r="I135" s="24"/>
    </row>
    <row r="136" spans="1:9" hidden="1" x14ac:dyDescent="0.2">
      <c r="A136" s="12" t="s">
        <v>211</v>
      </c>
      <c r="B136" s="13" t="s">
        <v>212</v>
      </c>
      <c r="C136" s="14">
        <f>C137</f>
        <v>0</v>
      </c>
      <c r="D136" s="14">
        <f>D137</f>
        <v>0</v>
      </c>
      <c r="E136" s="64">
        <f t="shared" si="6"/>
        <v>0</v>
      </c>
      <c r="F136" s="14">
        <f>F137</f>
        <v>0</v>
      </c>
      <c r="G136" s="64">
        <f t="shared" si="7"/>
        <v>0</v>
      </c>
      <c r="H136" s="14" t="e">
        <f t="shared" si="8"/>
        <v>#DIV/0!</v>
      </c>
      <c r="I136" s="14">
        <f>I137</f>
        <v>0</v>
      </c>
    </row>
    <row r="137" spans="1:9" ht="25.5" hidden="1" x14ac:dyDescent="0.2">
      <c r="A137" s="22" t="s">
        <v>213</v>
      </c>
      <c r="B137" s="23" t="s">
        <v>214</v>
      </c>
      <c r="C137" s="24">
        <v>0</v>
      </c>
      <c r="D137" s="24">
        <v>0</v>
      </c>
      <c r="E137" s="64">
        <f t="shared" si="6"/>
        <v>0</v>
      </c>
      <c r="F137" s="24"/>
      <c r="G137" s="64">
        <f t="shared" si="7"/>
        <v>0</v>
      </c>
      <c r="H137" s="24" t="e">
        <f t="shared" si="8"/>
        <v>#DIV/0!</v>
      </c>
      <c r="I137" s="24"/>
    </row>
    <row r="138" spans="1:9" ht="53.25" customHeight="1" x14ac:dyDescent="0.2">
      <c r="A138" s="12" t="s">
        <v>215</v>
      </c>
      <c r="B138" s="13" t="s">
        <v>216</v>
      </c>
      <c r="C138" s="14">
        <f>C139+C141+C143+C145</f>
        <v>204880</v>
      </c>
      <c r="D138" s="14">
        <f>D139+D141+D143+D145</f>
        <v>186118.19999999998</v>
      </c>
      <c r="E138" s="64">
        <f t="shared" si="6"/>
        <v>-18761.800000000017</v>
      </c>
      <c r="F138" s="14">
        <f>F139+F141+F143+F145</f>
        <v>168451.49999999997</v>
      </c>
      <c r="G138" s="64">
        <f t="shared" si="7"/>
        <v>-17666.700000000012</v>
      </c>
      <c r="H138" s="14">
        <f t="shared" si="8"/>
        <v>90.507806329526062</v>
      </c>
      <c r="I138" s="14">
        <f>I139+I141+I143+I145</f>
        <v>0</v>
      </c>
    </row>
    <row r="139" spans="1:9" ht="40.5" customHeight="1" x14ac:dyDescent="0.2">
      <c r="A139" s="37" t="s">
        <v>217</v>
      </c>
      <c r="B139" s="38" t="s">
        <v>218</v>
      </c>
      <c r="C139" s="25">
        <f>C140</f>
        <v>163794</v>
      </c>
      <c r="D139" s="25">
        <f>D140</f>
        <v>147056.6</v>
      </c>
      <c r="E139" s="64">
        <f t="shared" si="6"/>
        <v>-16737.399999999994</v>
      </c>
      <c r="F139" s="25">
        <f>F140</f>
        <v>133144.4</v>
      </c>
      <c r="G139" s="64">
        <f t="shared" si="7"/>
        <v>-13912.200000000012</v>
      </c>
      <c r="H139" s="25">
        <f t="shared" si="8"/>
        <v>90.539560958161687</v>
      </c>
      <c r="I139" s="25">
        <f>I140</f>
        <v>0</v>
      </c>
    </row>
    <row r="140" spans="1:9" ht="52.5" customHeight="1" x14ac:dyDescent="0.2">
      <c r="A140" s="22" t="s">
        <v>219</v>
      </c>
      <c r="B140" s="23" t="s">
        <v>220</v>
      </c>
      <c r="C140" s="29">
        <v>163794</v>
      </c>
      <c r="D140" s="29">
        <v>147056.6</v>
      </c>
      <c r="E140" s="64">
        <f t="shared" si="6"/>
        <v>-16737.399999999994</v>
      </c>
      <c r="F140" s="29">
        <v>133144.4</v>
      </c>
      <c r="G140" s="64">
        <f t="shared" si="7"/>
        <v>-13912.200000000012</v>
      </c>
      <c r="H140" s="29">
        <f t="shared" si="8"/>
        <v>90.539560958161687</v>
      </c>
      <c r="I140" s="29"/>
    </row>
    <row r="141" spans="1:9" ht="51.75" customHeight="1" x14ac:dyDescent="0.2">
      <c r="A141" s="19" t="s">
        <v>221</v>
      </c>
      <c r="B141" s="20" t="s">
        <v>222</v>
      </c>
      <c r="C141" s="25">
        <f>C142</f>
        <v>8075.7</v>
      </c>
      <c r="D141" s="25">
        <f>D142</f>
        <v>6051.3</v>
      </c>
      <c r="E141" s="64">
        <f t="shared" ref="E141:E204" si="12">D141-C141</f>
        <v>-2024.3999999999996</v>
      </c>
      <c r="F141" s="25">
        <f>F142</f>
        <v>5080.8999999999996</v>
      </c>
      <c r="G141" s="64">
        <f t="shared" si="7"/>
        <v>-970.40000000000055</v>
      </c>
      <c r="H141" s="25">
        <f t="shared" si="8"/>
        <v>83.963776378629376</v>
      </c>
      <c r="I141" s="25">
        <f>I142</f>
        <v>0</v>
      </c>
    </row>
    <row r="142" spans="1:9" ht="42" customHeight="1" x14ac:dyDescent="0.2">
      <c r="A142" s="22" t="s">
        <v>223</v>
      </c>
      <c r="B142" s="23" t="s">
        <v>224</v>
      </c>
      <c r="C142" s="24">
        <v>8075.7</v>
      </c>
      <c r="D142" s="24">
        <v>6051.3</v>
      </c>
      <c r="E142" s="64">
        <f t="shared" si="12"/>
        <v>-2024.3999999999996</v>
      </c>
      <c r="F142" s="24">
        <v>5080.8999999999996</v>
      </c>
      <c r="G142" s="64">
        <f t="shared" si="7"/>
        <v>-970.40000000000055</v>
      </c>
      <c r="H142" s="24">
        <f t="shared" si="8"/>
        <v>83.963776378629376</v>
      </c>
      <c r="I142" s="24"/>
    </row>
    <row r="143" spans="1:9" ht="51" x14ac:dyDescent="0.2">
      <c r="A143" s="37" t="s">
        <v>225</v>
      </c>
      <c r="B143" s="38" t="s">
        <v>226</v>
      </c>
      <c r="C143" s="25">
        <f>C144</f>
        <v>2974.3</v>
      </c>
      <c r="D143" s="25">
        <f>D144</f>
        <v>2974.3</v>
      </c>
      <c r="E143" s="64">
        <f t="shared" si="12"/>
        <v>0</v>
      </c>
      <c r="F143" s="25">
        <f>F144</f>
        <v>2657.4</v>
      </c>
      <c r="G143" s="64">
        <f t="shared" si="7"/>
        <v>-316.90000000000009</v>
      </c>
      <c r="H143" s="25">
        <f t="shared" si="8"/>
        <v>89.345392193121072</v>
      </c>
      <c r="I143" s="25">
        <f>I144</f>
        <v>0</v>
      </c>
    </row>
    <row r="144" spans="1:9" ht="38.25" x14ac:dyDescent="0.2">
      <c r="A144" s="22" t="s">
        <v>227</v>
      </c>
      <c r="B144" s="23" t="s">
        <v>228</v>
      </c>
      <c r="C144" s="24">
        <v>2974.3</v>
      </c>
      <c r="D144" s="24">
        <v>2974.3</v>
      </c>
      <c r="E144" s="64">
        <f t="shared" si="12"/>
        <v>0</v>
      </c>
      <c r="F144" s="24">
        <v>2657.4</v>
      </c>
      <c r="G144" s="64">
        <f t="shared" si="7"/>
        <v>-316.90000000000009</v>
      </c>
      <c r="H144" s="24">
        <f t="shared" si="8"/>
        <v>89.345392193121072</v>
      </c>
      <c r="I144" s="24"/>
    </row>
    <row r="145" spans="1:9" ht="27" customHeight="1" x14ac:dyDescent="0.2">
      <c r="A145" s="37" t="s">
        <v>229</v>
      </c>
      <c r="B145" s="38" t="s">
        <v>230</v>
      </c>
      <c r="C145" s="21">
        <f>C146</f>
        <v>30036</v>
      </c>
      <c r="D145" s="21">
        <f>D146</f>
        <v>30036</v>
      </c>
      <c r="E145" s="64">
        <f t="shared" si="12"/>
        <v>0</v>
      </c>
      <c r="F145" s="21">
        <f>F146</f>
        <v>27568.799999999999</v>
      </c>
      <c r="G145" s="64">
        <f t="shared" si="7"/>
        <v>-2467.2000000000007</v>
      </c>
      <c r="H145" s="21">
        <f t="shared" si="8"/>
        <v>91.785856971634033</v>
      </c>
      <c r="I145" s="21"/>
    </row>
    <row r="146" spans="1:9" ht="25.5" x14ac:dyDescent="0.2">
      <c r="A146" s="22" t="s">
        <v>231</v>
      </c>
      <c r="B146" s="23" t="s">
        <v>232</v>
      </c>
      <c r="C146" s="24">
        <v>30036</v>
      </c>
      <c r="D146" s="24">
        <v>30036</v>
      </c>
      <c r="E146" s="64">
        <f t="shared" si="12"/>
        <v>0</v>
      </c>
      <c r="F146" s="24">
        <v>27568.799999999999</v>
      </c>
      <c r="G146" s="64">
        <f t="shared" si="7"/>
        <v>-2467.2000000000007</v>
      </c>
      <c r="H146" s="24">
        <f t="shared" ref="H146:H212" si="13">F146/D146*100</f>
        <v>91.785856971634033</v>
      </c>
      <c r="I146" s="24"/>
    </row>
    <row r="147" spans="1:9" s="33" customFormat="1" ht="28.5" customHeight="1" x14ac:dyDescent="0.2">
      <c r="A147" s="12" t="s">
        <v>233</v>
      </c>
      <c r="B147" s="13" t="s">
        <v>234</v>
      </c>
      <c r="C147" s="14">
        <f>C148+C150</f>
        <v>9816.7999999999993</v>
      </c>
      <c r="D147" s="14">
        <f>D148+D150</f>
        <v>9816.7999999999993</v>
      </c>
      <c r="E147" s="64">
        <f t="shared" si="12"/>
        <v>0</v>
      </c>
      <c r="F147" s="14">
        <f>F148+F150</f>
        <v>9671.6</v>
      </c>
      <c r="G147" s="64">
        <f t="shared" si="7"/>
        <v>-145.19999999999891</v>
      </c>
      <c r="H147" s="14">
        <f t="shared" si="13"/>
        <v>98.520902941895542</v>
      </c>
      <c r="I147" s="14"/>
    </row>
    <row r="148" spans="1:9" s="26" customFormat="1" ht="27" customHeight="1" x14ac:dyDescent="0.2">
      <c r="A148" s="37" t="s">
        <v>235</v>
      </c>
      <c r="B148" s="38" t="s">
        <v>236</v>
      </c>
      <c r="C148" s="25">
        <f>C149</f>
        <v>9725</v>
      </c>
      <c r="D148" s="25">
        <f>D149</f>
        <v>9725</v>
      </c>
      <c r="E148" s="64">
        <f t="shared" si="12"/>
        <v>0</v>
      </c>
      <c r="F148" s="25">
        <f>F149</f>
        <v>9580.6</v>
      </c>
      <c r="G148" s="64">
        <f t="shared" si="7"/>
        <v>-144.39999999999964</v>
      </c>
      <c r="H148" s="25">
        <f t="shared" si="13"/>
        <v>98.515167095115686</v>
      </c>
      <c r="I148" s="25"/>
    </row>
    <row r="149" spans="1:9" ht="66" customHeight="1" x14ac:dyDescent="0.2">
      <c r="A149" s="22" t="s">
        <v>237</v>
      </c>
      <c r="B149" s="23" t="s">
        <v>238</v>
      </c>
      <c r="C149" s="24">
        <v>9725</v>
      </c>
      <c r="D149" s="24">
        <v>9725</v>
      </c>
      <c r="E149" s="64">
        <f t="shared" si="12"/>
        <v>0</v>
      </c>
      <c r="F149" s="24">
        <v>9580.6</v>
      </c>
      <c r="G149" s="64">
        <f t="shared" si="7"/>
        <v>-144.39999999999964</v>
      </c>
      <c r="H149" s="24">
        <f t="shared" si="13"/>
        <v>98.515167095115686</v>
      </c>
      <c r="I149" s="24"/>
    </row>
    <row r="150" spans="1:9" s="26" customFormat="1" ht="28.9" customHeight="1" x14ac:dyDescent="0.2">
      <c r="A150" s="37" t="s">
        <v>239</v>
      </c>
      <c r="B150" s="38" t="s">
        <v>240</v>
      </c>
      <c r="C150" s="25">
        <f>C151</f>
        <v>91.8</v>
      </c>
      <c r="D150" s="25">
        <f>D151</f>
        <v>91.8</v>
      </c>
      <c r="E150" s="64">
        <f t="shared" si="12"/>
        <v>0</v>
      </c>
      <c r="F150" s="25">
        <f>F151</f>
        <v>91</v>
      </c>
      <c r="G150" s="64">
        <f t="shared" si="7"/>
        <v>-0.79999999999999716</v>
      </c>
      <c r="H150" s="25">
        <f t="shared" si="13"/>
        <v>99.128540305010887</v>
      </c>
      <c r="I150" s="25"/>
    </row>
    <row r="151" spans="1:9" ht="55.9" customHeight="1" x14ac:dyDescent="0.2">
      <c r="A151" s="22" t="s">
        <v>241</v>
      </c>
      <c r="B151" s="23" t="s">
        <v>242</v>
      </c>
      <c r="C151" s="24">
        <v>91.8</v>
      </c>
      <c r="D151" s="24">
        <v>91.8</v>
      </c>
      <c r="E151" s="64">
        <f t="shared" si="12"/>
        <v>0</v>
      </c>
      <c r="F151" s="24">
        <v>91</v>
      </c>
      <c r="G151" s="64">
        <f t="shared" si="7"/>
        <v>-0.79999999999999716</v>
      </c>
      <c r="H151" s="24">
        <f t="shared" si="13"/>
        <v>99.128540305010887</v>
      </c>
      <c r="I151" s="24"/>
    </row>
    <row r="152" spans="1:9" x14ac:dyDescent="0.2">
      <c r="A152" s="44" t="s">
        <v>243</v>
      </c>
      <c r="B152" s="13" t="s">
        <v>244</v>
      </c>
      <c r="C152" s="14">
        <f>C153</f>
        <v>8026.4</v>
      </c>
      <c r="D152" s="14">
        <f>D153</f>
        <v>18221.599999999999</v>
      </c>
      <c r="E152" s="64">
        <f t="shared" si="12"/>
        <v>10195.199999999999</v>
      </c>
      <c r="F152" s="14">
        <f>F153</f>
        <v>18221.599999999999</v>
      </c>
      <c r="G152" s="64">
        <f t="shared" ref="G152:G223" si="14">F152-D152</f>
        <v>0</v>
      </c>
      <c r="H152" s="14">
        <f t="shared" si="13"/>
        <v>100</v>
      </c>
      <c r="I152" s="14">
        <f>I153</f>
        <v>0</v>
      </c>
    </row>
    <row r="153" spans="1:9" ht="31.15" customHeight="1" x14ac:dyDescent="0.2">
      <c r="A153" s="45" t="s">
        <v>245</v>
      </c>
      <c r="B153" s="38" t="s">
        <v>246</v>
      </c>
      <c r="C153" s="25">
        <f>C154</f>
        <v>8026.4</v>
      </c>
      <c r="D153" s="25">
        <f>D154</f>
        <v>18221.599999999999</v>
      </c>
      <c r="E153" s="64">
        <f t="shared" si="12"/>
        <v>10195.199999999999</v>
      </c>
      <c r="F153" s="25">
        <f>F154</f>
        <v>18221.599999999999</v>
      </c>
      <c r="G153" s="64">
        <f t="shared" si="14"/>
        <v>0</v>
      </c>
      <c r="H153" s="25">
        <f t="shared" si="13"/>
        <v>100</v>
      </c>
      <c r="I153" s="25">
        <f>I154</f>
        <v>0</v>
      </c>
    </row>
    <row r="154" spans="1:9" ht="38.25" x14ac:dyDescent="0.2">
      <c r="A154" s="46" t="s">
        <v>247</v>
      </c>
      <c r="B154" s="23" t="s">
        <v>248</v>
      </c>
      <c r="C154" s="24">
        <v>8026.4</v>
      </c>
      <c r="D154" s="24">
        <v>18221.599999999999</v>
      </c>
      <c r="E154" s="64">
        <f t="shared" si="12"/>
        <v>10195.199999999999</v>
      </c>
      <c r="F154" s="24">
        <v>18221.599999999999</v>
      </c>
      <c r="G154" s="64">
        <f t="shared" si="14"/>
        <v>0</v>
      </c>
      <c r="H154" s="24">
        <f t="shared" si="13"/>
        <v>100</v>
      </c>
      <c r="I154" s="24"/>
    </row>
    <row r="155" spans="1:9" ht="51" hidden="1" x14ac:dyDescent="0.2">
      <c r="A155" s="44" t="s">
        <v>249</v>
      </c>
      <c r="B155" s="41" t="s">
        <v>250</v>
      </c>
      <c r="C155" s="24">
        <f>C156</f>
        <v>0</v>
      </c>
      <c r="D155" s="24">
        <f>D156</f>
        <v>0</v>
      </c>
      <c r="E155" s="64">
        <f t="shared" si="12"/>
        <v>0</v>
      </c>
      <c r="F155" s="24">
        <f>F156</f>
        <v>0</v>
      </c>
      <c r="G155" s="64">
        <f t="shared" si="14"/>
        <v>0</v>
      </c>
      <c r="H155" s="24" t="e">
        <f t="shared" si="13"/>
        <v>#DIV/0!</v>
      </c>
      <c r="I155" s="24">
        <f>I156</f>
        <v>0</v>
      </c>
    </row>
    <row r="156" spans="1:9" ht="51" hidden="1" x14ac:dyDescent="0.2">
      <c r="A156" s="47" t="s">
        <v>251</v>
      </c>
      <c r="B156" s="23" t="s">
        <v>252</v>
      </c>
      <c r="C156" s="24">
        <v>0</v>
      </c>
      <c r="D156" s="24">
        <v>0</v>
      </c>
      <c r="E156" s="64">
        <f t="shared" si="12"/>
        <v>0</v>
      </c>
      <c r="F156" s="24">
        <v>0</v>
      </c>
      <c r="G156" s="64">
        <f t="shared" si="14"/>
        <v>0</v>
      </c>
      <c r="H156" s="24" t="e">
        <f t="shared" si="13"/>
        <v>#DIV/0!</v>
      </c>
      <c r="I156" s="24">
        <v>0</v>
      </c>
    </row>
    <row r="157" spans="1:9" ht="51" x14ac:dyDescent="0.2">
      <c r="A157" s="12" t="s">
        <v>253</v>
      </c>
      <c r="B157" s="41" t="s">
        <v>254</v>
      </c>
      <c r="C157" s="14">
        <f>C160+C158</f>
        <v>20691.3</v>
      </c>
      <c r="D157" s="14">
        <f>D160+D158</f>
        <v>24928.799999999999</v>
      </c>
      <c r="E157" s="64">
        <f t="shared" si="12"/>
        <v>4237.5</v>
      </c>
      <c r="F157" s="14">
        <f>F160+F158</f>
        <v>25469.9</v>
      </c>
      <c r="G157" s="64">
        <f t="shared" si="14"/>
        <v>541.10000000000218</v>
      </c>
      <c r="H157" s="14">
        <f t="shared" si="13"/>
        <v>102.17058181701486</v>
      </c>
      <c r="I157" s="14">
        <f>I160+I158</f>
        <v>0</v>
      </c>
    </row>
    <row r="158" spans="1:9" ht="25.5" hidden="1" x14ac:dyDescent="0.2">
      <c r="A158" s="37" t="s">
        <v>255</v>
      </c>
      <c r="B158" s="20" t="s">
        <v>256</v>
      </c>
      <c r="C158" s="25">
        <f>C159</f>
        <v>0</v>
      </c>
      <c r="D158" s="25">
        <f>D159</f>
        <v>0</v>
      </c>
      <c r="E158" s="64">
        <f t="shared" si="12"/>
        <v>0</v>
      </c>
      <c r="F158" s="25">
        <f>F159</f>
        <v>0</v>
      </c>
      <c r="G158" s="64">
        <f t="shared" si="14"/>
        <v>0</v>
      </c>
      <c r="H158" s="25" t="e">
        <f t="shared" si="13"/>
        <v>#DIV/0!</v>
      </c>
      <c r="I158" s="25">
        <f>I159</f>
        <v>0</v>
      </c>
    </row>
    <row r="159" spans="1:9" ht="25.5" hidden="1" x14ac:dyDescent="0.2">
      <c r="A159" s="22" t="s">
        <v>257</v>
      </c>
      <c r="B159" s="28" t="s">
        <v>258</v>
      </c>
      <c r="C159" s="24">
        <v>0</v>
      </c>
      <c r="D159" s="24">
        <v>0</v>
      </c>
      <c r="E159" s="64">
        <f t="shared" si="12"/>
        <v>0</v>
      </c>
      <c r="F159" s="24">
        <v>0</v>
      </c>
      <c r="G159" s="64">
        <f t="shared" si="14"/>
        <v>0</v>
      </c>
      <c r="H159" s="24" t="e">
        <f t="shared" si="13"/>
        <v>#DIV/0!</v>
      </c>
      <c r="I159" s="24"/>
    </row>
    <row r="160" spans="1:9" ht="54" customHeight="1" x14ac:dyDescent="0.2">
      <c r="A160" s="48" t="s">
        <v>259</v>
      </c>
      <c r="B160" s="20" t="s">
        <v>260</v>
      </c>
      <c r="C160" s="21">
        <f>C161</f>
        <v>20691.3</v>
      </c>
      <c r="D160" s="21">
        <f>D161</f>
        <v>24928.799999999999</v>
      </c>
      <c r="E160" s="64">
        <f t="shared" si="12"/>
        <v>4237.5</v>
      </c>
      <c r="F160" s="21">
        <f>F161</f>
        <v>25469.9</v>
      </c>
      <c r="G160" s="64">
        <f t="shared" si="14"/>
        <v>541.10000000000218</v>
      </c>
      <c r="H160" s="21">
        <f t="shared" si="13"/>
        <v>102.17058181701486</v>
      </c>
      <c r="I160" s="21">
        <f>I161</f>
        <v>0</v>
      </c>
    </row>
    <row r="161" spans="1:9" ht="40.5" customHeight="1" x14ac:dyDescent="0.2">
      <c r="A161" s="49" t="s">
        <v>261</v>
      </c>
      <c r="B161" s="50" t="s">
        <v>262</v>
      </c>
      <c r="C161" s="29">
        <v>20691.3</v>
      </c>
      <c r="D161" s="29">
        <v>24928.799999999999</v>
      </c>
      <c r="E161" s="64">
        <f t="shared" si="12"/>
        <v>4237.5</v>
      </c>
      <c r="F161" s="29">
        <v>25469.9</v>
      </c>
      <c r="G161" s="64">
        <f t="shared" si="14"/>
        <v>541.10000000000218</v>
      </c>
      <c r="H161" s="29">
        <f t="shared" si="13"/>
        <v>102.17058181701486</v>
      </c>
      <c r="I161" s="29"/>
    </row>
    <row r="162" spans="1:9" x14ac:dyDescent="0.2">
      <c r="A162" s="12" t="s">
        <v>263</v>
      </c>
      <c r="B162" s="17" t="s">
        <v>264</v>
      </c>
      <c r="C162" s="14">
        <f>C163+C174</f>
        <v>115971.7</v>
      </c>
      <c r="D162" s="14">
        <f>D163+D174</f>
        <v>115971.7</v>
      </c>
      <c r="E162" s="64">
        <f t="shared" si="12"/>
        <v>0</v>
      </c>
      <c r="F162" s="14">
        <f>F163+F174</f>
        <v>91853</v>
      </c>
      <c r="G162" s="64">
        <f t="shared" si="14"/>
        <v>-24118.699999999997</v>
      </c>
      <c r="H162" s="14">
        <f t="shared" si="13"/>
        <v>79.202943476727512</v>
      </c>
      <c r="I162" s="14" t="e">
        <f>I163+I174</f>
        <v>#REF!</v>
      </c>
    </row>
    <row r="163" spans="1:9" s="33" customFormat="1" ht="15" customHeight="1" x14ac:dyDescent="0.2">
      <c r="A163" s="51" t="s">
        <v>265</v>
      </c>
      <c r="B163" s="52" t="s">
        <v>266</v>
      </c>
      <c r="C163" s="14">
        <f>C166+C168+C169+C170+C173</f>
        <v>115947.8</v>
      </c>
      <c r="D163" s="14">
        <f>D166+D168+D169+D170+D173</f>
        <v>115947.8</v>
      </c>
      <c r="E163" s="64">
        <f t="shared" si="12"/>
        <v>0</v>
      </c>
      <c r="F163" s="14">
        <f>F166+F168+F169+F170+F173+F165</f>
        <v>91821.2</v>
      </c>
      <c r="G163" s="64">
        <f t="shared" si="14"/>
        <v>-24126.600000000006</v>
      </c>
      <c r="H163" s="14">
        <f t="shared" si="13"/>
        <v>79.191843226003428</v>
      </c>
      <c r="I163" s="14" t="e">
        <f>I166+I168+I169+#REF!+I172+I173</f>
        <v>#REF!</v>
      </c>
    </row>
    <row r="164" spans="1:9" s="33" customFormat="1" ht="15" customHeight="1" x14ac:dyDescent="0.2">
      <c r="A164" s="82" t="s">
        <v>794</v>
      </c>
      <c r="B164" s="81" t="s">
        <v>795</v>
      </c>
      <c r="C164" s="21">
        <f>SUM(C165:C166)</f>
        <v>1085</v>
      </c>
      <c r="D164" s="21">
        <f t="shared" ref="D164:F164" si="15">SUM(D165:D166)</f>
        <v>1085</v>
      </c>
      <c r="E164" s="21">
        <f t="shared" si="12"/>
        <v>0</v>
      </c>
      <c r="F164" s="21">
        <f t="shared" si="15"/>
        <v>1282.5</v>
      </c>
      <c r="G164" s="77"/>
      <c r="H164" s="21">
        <f t="shared" si="13"/>
        <v>118.20276497695852</v>
      </c>
      <c r="I164" s="14"/>
    </row>
    <row r="165" spans="1:9" s="33" customFormat="1" ht="25.5" x14ac:dyDescent="0.2">
      <c r="A165" s="49" t="s">
        <v>752</v>
      </c>
      <c r="B165" s="50" t="s">
        <v>736</v>
      </c>
      <c r="C165" s="29">
        <v>0</v>
      </c>
      <c r="D165" s="29">
        <v>0</v>
      </c>
      <c r="E165" s="75">
        <f t="shared" si="12"/>
        <v>0</v>
      </c>
      <c r="F165" s="29">
        <v>0.7</v>
      </c>
      <c r="G165" s="75"/>
      <c r="H165" s="29"/>
      <c r="I165" s="14"/>
    </row>
    <row r="166" spans="1:9" ht="39" customHeight="1" x14ac:dyDescent="0.2">
      <c r="A166" s="49" t="s">
        <v>267</v>
      </c>
      <c r="B166" s="50" t="s">
        <v>268</v>
      </c>
      <c r="C166" s="29">
        <v>1085</v>
      </c>
      <c r="D166" s="29">
        <v>1085</v>
      </c>
      <c r="E166" s="64">
        <f t="shared" si="12"/>
        <v>0</v>
      </c>
      <c r="F166" s="29">
        <v>1281.8</v>
      </c>
      <c r="G166" s="64">
        <f t="shared" si="14"/>
        <v>196.79999999999995</v>
      </c>
      <c r="H166" s="29">
        <f>F166/D166*100</f>
        <v>118.13824884792625</v>
      </c>
      <c r="I166" s="29"/>
    </row>
    <row r="167" spans="1:9" ht="13.5" x14ac:dyDescent="0.2">
      <c r="A167" s="82" t="s">
        <v>796</v>
      </c>
      <c r="B167" s="81" t="s">
        <v>797</v>
      </c>
      <c r="C167" s="21">
        <f>SUM(C168:C169)</f>
        <v>93800.3</v>
      </c>
      <c r="D167" s="21">
        <f t="shared" ref="D167:F167" si="16">SUM(D168:D169)</f>
        <v>93800.3</v>
      </c>
      <c r="E167" s="21">
        <f t="shared" si="12"/>
        <v>0</v>
      </c>
      <c r="F167" s="21">
        <f t="shared" si="16"/>
        <v>69577.899999999994</v>
      </c>
      <c r="G167" s="76"/>
      <c r="H167" s="29">
        <f t="shared" ref="H167" si="17">F167/D167*100</f>
        <v>74.176628432958097</v>
      </c>
      <c r="I167" s="29"/>
    </row>
    <row r="168" spans="1:9" ht="25.5" x14ac:dyDescent="0.2">
      <c r="A168" s="49" t="s">
        <v>745</v>
      </c>
      <c r="B168" s="50" t="s">
        <v>746</v>
      </c>
      <c r="C168" s="29">
        <v>0</v>
      </c>
      <c r="D168" s="29">
        <v>0</v>
      </c>
      <c r="E168" s="64">
        <f t="shared" si="12"/>
        <v>0</v>
      </c>
      <c r="F168" s="29">
        <v>9</v>
      </c>
      <c r="G168" s="64">
        <f t="shared" si="14"/>
        <v>9</v>
      </c>
      <c r="H168" s="29"/>
      <c r="I168" s="29"/>
    </row>
    <row r="169" spans="1:9" ht="38.25" x14ac:dyDescent="0.2">
      <c r="A169" s="49" t="s">
        <v>269</v>
      </c>
      <c r="B169" s="50" t="s">
        <v>270</v>
      </c>
      <c r="C169" s="29">
        <v>93800.3</v>
      </c>
      <c r="D169" s="29">
        <v>93800.3</v>
      </c>
      <c r="E169" s="64">
        <f t="shared" si="12"/>
        <v>0</v>
      </c>
      <c r="F169" s="29">
        <v>69568.899999999994</v>
      </c>
      <c r="G169" s="64">
        <f t="shared" si="14"/>
        <v>-24231.400000000009</v>
      </c>
      <c r="H169" s="29">
        <f t="shared" si="13"/>
        <v>74.167033580916041</v>
      </c>
      <c r="I169" s="29"/>
    </row>
    <row r="170" spans="1:9" ht="13.5" x14ac:dyDescent="0.2">
      <c r="A170" s="82" t="s">
        <v>271</v>
      </c>
      <c r="B170" s="81" t="s">
        <v>272</v>
      </c>
      <c r="C170" s="21">
        <f>C171+C172</f>
        <v>21051.7</v>
      </c>
      <c r="D170" s="21">
        <f>D171+D172</f>
        <v>21051.7</v>
      </c>
      <c r="E170" s="76">
        <f t="shared" si="12"/>
        <v>0</v>
      </c>
      <c r="F170" s="21">
        <f>F171+F172</f>
        <v>20953.3</v>
      </c>
      <c r="G170" s="76">
        <f t="shared" si="14"/>
        <v>-98.400000000001455</v>
      </c>
      <c r="H170" s="21">
        <f t="shared" si="13"/>
        <v>99.532579316634752</v>
      </c>
      <c r="I170" s="29"/>
    </row>
    <row r="171" spans="1:9" ht="38.25" x14ac:dyDescent="0.2">
      <c r="A171" s="49" t="s">
        <v>273</v>
      </c>
      <c r="B171" s="50" t="s">
        <v>274</v>
      </c>
      <c r="C171" s="29">
        <v>14780.9</v>
      </c>
      <c r="D171" s="29">
        <v>14780.9</v>
      </c>
      <c r="E171" s="64">
        <f t="shared" si="12"/>
        <v>0</v>
      </c>
      <c r="F171" s="29">
        <v>16794.099999999999</v>
      </c>
      <c r="G171" s="64">
        <f t="shared" si="14"/>
        <v>2013.1999999999989</v>
      </c>
      <c r="H171" s="29">
        <f t="shared" si="13"/>
        <v>113.62028022650851</v>
      </c>
      <c r="I171" s="29"/>
    </row>
    <row r="172" spans="1:9" ht="38.25" x14ac:dyDescent="0.2">
      <c r="A172" s="49" t="s">
        <v>417</v>
      </c>
      <c r="B172" s="50" t="s">
        <v>485</v>
      </c>
      <c r="C172" s="29">
        <v>6270.8</v>
      </c>
      <c r="D172" s="29">
        <v>6270.8</v>
      </c>
      <c r="E172" s="64">
        <f t="shared" si="12"/>
        <v>0</v>
      </c>
      <c r="F172" s="29">
        <v>4159.2</v>
      </c>
      <c r="G172" s="64">
        <f t="shared" si="14"/>
        <v>-2111.6000000000004</v>
      </c>
      <c r="H172" s="29">
        <f t="shared" si="13"/>
        <v>66.326465522740321</v>
      </c>
      <c r="I172" s="29"/>
    </row>
    <row r="173" spans="1:9" ht="51.75" customHeight="1" x14ac:dyDescent="0.2">
      <c r="A173" s="49" t="s">
        <v>275</v>
      </c>
      <c r="B173" s="50" t="s">
        <v>276</v>
      </c>
      <c r="C173" s="29">
        <v>10.8</v>
      </c>
      <c r="D173" s="29">
        <v>10.8</v>
      </c>
      <c r="E173" s="64">
        <f t="shared" si="12"/>
        <v>0</v>
      </c>
      <c r="F173" s="29">
        <v>7.5</v>
      </c>
      <c r="G173" s="64">
        <f t="shared" si="14"/>
        <v>-3.3000000000000007</v>
      </c>
      <c r="H173" s="29">
        <f t="shared" si="13"/>
        <v>69.444444444444443</v>
      </c>
      <c r="I173" s="29"/>
    </row>
    <row r="174" spans="1:9" s="33" customFormat="1" x14ac:dyDescent="0.2">
      <c r="A174" s="12" t="s">
        <v>277</v>
      </c>
      <c r="B174" s="13" t="s">
        <v>278</v>
      </c>
      <c r="C174" s="42">
        <f>C175</f>
        <v>23.9</v>
      </c>
      <c r="D174" s="42">
        <f>D175</f>
        <v>23.9</v>
      </c>
      <c r="E174" s="64">
        <f t="shared" si="12"/>
        <v>0</v>
      </c>
      <c r="F174" s="42">
        <f>F175</f>
        <v>31.8</v>
      </c>
      <c r="G174" s="64">
        <f t="shared" si="14"/>
        <v>7.9000000000000021</v>
      </c>
      <c r="H174" s="42">
        <f t="shared" si="13"/>
        <v>133.05439330543933</v>
      </c>
      <c r="I174" s="14">
        <f>I175</f>
        <v>0</v>
      </c>
    </row>
    <row r="175" spans="1:9" s="26" customFormat="1" ht="14.25" customHeight="1" x14ac:dyDescent="0.2">
      <c r="A175" s="22" t="s">
        <v>279</v>
      </c>
      <c r="B175" s="23" t="s">
        <v>280</v>
      </c>
      <c r="C175" s="24">
        <v>23.9</v>
      </c>
      <c r="D175" s="24">
        <v>23.9</v>
      </c>
      <c r="E175" s="64">
        <f t="shared" si="12"/>
        <v>0</v>
      </c>
      <c r="F175" s="24">
        <v>31.8</v>
      </c>
      <c r="G175" s="64">
        <f t="shared" si="14"/>
        <v>7.9000000000000021</v>
      </c>
      <c r="H175" s="24">
        <f t="shared" si="13"/>
        <v>133.05439330543933</v>
      </c>
      <c r="I175" s="24"/>
    </row>
    <row r="176" spans="1:9" s="26" customFormat="1" ht="25.5" x14ac:dyDescent="0.2">
      <c r="A176" s="12" t="s">
        <v>281</v>
      </c>
      <c r="B176" s="13" t="s">
        <v>282</v>
      </c>
      <c r="C176" s="14">
        <f>C177+C179</f>
        <v>17774.400000000001</v>
      </c>
      <c r="D176" s="14">
        <f>D177+D179</f>
        <v>219349.7</v>
      </c>
      <c r="E176" s="64">
        <f t="shared" si="12"/>
        <v>201575.30000000002</v>
      </c>
      <c r="F176" s="14">
        <f>F177+F179</f>
        <v>228139.80000000002</v>
      </c>
      <c r="G176" s="64">
        <f t="shared" si="14"/>
        <v>8790.1000000000058</v>
      </c>
      <c r="H176" s="14">
        <f t="shared" si="13"/>
        <v>104.00734534854618</v>
      </c>
      <c r="I176" s="14">
        <f>I177+I179</f>
        <v>0</v>
      </c>
    </row>
    <row r="177" spans="1:9" s="33" customFormat="1" x14ac:dyDescent="0.2">
      <c r="A177" s="40" t="s">
        <v>283</v>
      </c>
      <c r="B177" s="41" t="s">
        <v>284</v>
      </c>
      <c r="C177" s="14">
        <f>C178</f>
        <v>16298.2</v>
      </c>
      <c r="D177" s="14">
        <f>D178</f>
        <v>14186.2</v>
      </c>
      <c r="E177" s="64">
        <f t="shared" si="12"/>
        <v>-2112</v>
      </c>
      <c r="F177" s="14">
        <f>F178</f>
        <v>13230.1</v>
      </c>
      <c r="G177" s="64">
        <f t="shared" si="14"/>
        <v>-956.10000000000036</v>
      </c>
      <c r="H177" s="14">
        <f t="shared" si="13"/>
        <v>93.260351609310447</v>
      </c>
      <c r="I177" s="14">
        <f>I178</f>
        <v>0</v>
      </c>
    </row>
    <row r="178" spans="1:9" ht="25.5" x14ac:dyDescent="0.2">
      <c r="A178" s="22" t="s">
        <v>285</v>
      </c>
      <c r="B178" s="23" t="s">
        <v>286</v>
      </c>
      <c r="C178" s="24">
        <v>16298.2</v>
      </c>
      <c r="D178" s="24">
        <v>14186.2</v>
      </c>
      <c r="E178" s="64">
        <f t="shared" si="12"/>
        <v>-2112</v>
      </c>
      <c r="F178" s="24">
        <v>13230.1</v>
      </c>
      <c r="G178" s="64">
        <f t="shared" si="14"/>
        <v>-956.10000000000036</v>
      </c>
      <c r="H178" s="24">
        <f t="shared" si="13"/>
        <v>93.260351609310447</v>
      </c>
      <c r="I178" s="24"/>
    </row>
    <row r="179" spans="1:9" s="33" customFormat="1" x14ac:dyDescent="0.2">
      <c r="A179" s="40" t="s">
        <v>287</v>
      </c>
      <c r="B179" s="41" t="s">
        <v>288</v>
      </c>
      <c r="C179" s="14">
        <f>C180+C182</f>
        <v>1476.2</v>
      </c>
      <c r="D179" s="14">
        <f>D180+D182</f>
        <v>205163.5</v>
      </c>
      <c r="E179" s="64">
        <f t="shared" si="12"/>
        <v>203687.3</v>
      </c>
      <c r="F179" s="14">
        <f>F180+F182</f>
        <v>214909.7</v>
      </c>
      <c r="G179" s="64">
        <f t="shared" si="14"/>
        <v>9746.2000000000116</v>
      </c>
      <c r="H179" s="14">
        <f t="shared" si="13"/>
        <v>104.75045512481509</v>
      </c>
      <c r="I179" s="14">
        <f>I180+I182</f>
        <v>0</v>
      </c>
    </row>
    <row r="180" spans="1:9" s="26" customFormat="1" ht="25.5" x14ac:dyDescent="0.2">
      <c r="A180" s="37" t="s">
        <v>289</v>
      </c>
      <c r="B180" s="38" t="s">
        <v>290</v>
      </c>
      <c r="C180" s="25">
        <f>C181</f>
        <v>1112</v>
      </c>
      <c r="D180" s="25">
        <f>D181</f>
        <v>1112</v>
      </c>
      <c r="E180" s="64">
        <f t="shared" si="12"/>
        <v>0</v>
      </c>
      <c r="F180" s="25">
        <f>F181</f>
        <v>1373</v>
      </c>
      <c r="G180" s="64">
        <f t="shared" si="14"/>
        <v>261</v>
      </c>
      <c r="H180" s="25">
        <f t="shared" si="13"/>
        <v>123.47122302158273</v>
      </c>
      <c r="I180" s="25">
        <f>I181</f>
        <v>0</v>
      </c>
    </row>
    <row r="181" spans="1:9" ht="25.5" x14ac:dyDescent="0.2">
      <c r="A181" s="22" t="s">
        <v>291</v>
      </c>
      <c r="B181" s="23" t="s">
        <v>292</v>
      </c>
      <c r="C181" s="24">
        <v>1112</v>
      </c>
      <c r="D181" s="24">
        <v>1112</v>
      </c>
      <c r="E181" s="64">
        <f t="shared" si="12"/>
        <v>0</v>
      </c>
      <c r="F181" s="24">
        <v>1373</v>
      </c>
      <c r="G181" s="64">
        <f t="shared" si="14"/>
        <v>261</v>
      </c>
      <c r="H181" s="24">
        <f t="shared" si="13"/>
        <v>123.47122302158273</v>
      </c>
      <c r="I181" s="24"/>
    </row>
    <row r="182" spans="1:9" s="26" customFormat="1" x14ac:dyDescent="0.2">
      <c r="A182" s="37" t="s">
        <v>293</v>
      </c>
      <c r="B182" s="38" t="s">
        <v>294</v>
      </c>
      <c r="C182" s="25">
        <f>SUM(C183:C186)</f>
        <v>364.2</v>
      </c>
      <c r="D182" s="25">
        <f>SUM(D183:D186)</f>
        <v>204051.5</v>
      </c>
      <c r="E182" s="64">
        <f t="shared" si="12"/>
        <v>203687.3</v>
      </c>
      <c r="F182" s="25">
        <f>SUM(F183:F186)</f>
        <v>213536.7</v>
      </c>
      <c r="G182" s="64">
        <f t="shared" si="14"/>
        <v>9485.2000000000116</v>
      </c>
      <c r="H182" s="25">
        <f t="shared" si="13"/>
        <v>104.64843434133051</v>
      </c>
      <c r="I182" s="25">
        <f>I183</f>
        <v>0</v>
      </c>
    </row>
    <row r="183" spans="1:9" ht="52.5" customHeight="1" x14ac:dyDescent="0.2">
      <c r="A183" s="22" t="s">
        <v>422</v>
      </c>
      <c r="B183" s="23" t="s">
        <v>420</v>
      </c>
      <c r="C183" s="24">
        <v>162</v>
      </c>
      <c r="D183" s="24">
        <v>40277.9</v>
      </c>
      <c r="E183" s="64">
        <f t="shared" si="12"/>
        <v>40115.9</v>
      </c>
      <c r="F183" s="24">
        <v>40477.800000000003</v>
      </c>
      <c r="G183" s="64">
        <f t="shared" si="14"/>
        <v>199.90000000000146</v>
      </c>
      <c r="H183" s="24">
        <f t="shared" si="13"/>
        <v>100.49630194225618</v>
      </c>
      <c r="I183" s="24"/>
    </row>
    <row r="184" spans="1:9" ht="52.5" customHeight="1" x14ac:dyDescent="0.2">
      <c r="A184" s="22" t="s">
        <v>423</v>
      </c>
      <c r="B184" s="23" t="s">
        <v>421</v>
      </c>
      <c r="C184" s="24">
        <v>0</v>
      </c>
      <c r="D184" s="24">
        <v>76.3</v>
      </c>
      <c r="E184" s="64">
        <f t="shared" si="12"/>
        <v>76.3</v>
      </c>
      <c r="F184" s="24">
        <v>76.3</v>
      </c>
      <c r="G184" s="64">
        <f t="shared" si="14"/>
        <v>0</v>
      </c>
      <c r="H184" s="24">
        <f t="shared" si="13"/>
        <v>100</v>
      </c>
      <c r="I184" s="24"/>
    </row>
    <row r="185" spans="1:9" ht="39.75" customHeight="1" x14ac:dyDescent="0.2">
      <c r="A185" s="22" t="s">
        <v>426</v>
      </c>
      <c r="B185" s="23" t="s">
        <v>424</v>
      </c>
      <c r="C185" s="24">
        <v>202.2</v>
      </c>
      <c r="D185" s="24">
        <v>10300.200000000001</v>
      </c>
      <c r="E185" s="64">
        <f t="shared" si="12"/>
        <v>10098</v>
      </c>
      <c r="F185" s="24">
        <v>9251</v>
      </c>
      <c r="G185" s="64">
        <f t="shared" si="14"/>
        <v>-1049.2000000000007</v>
      </c>
      <c r="H185" s="24">
        <f t="shared" si="13"/>
        <v>89.81379002349469</v>
      </c>
      <c r="I185" s="24"/>
    </row>
    <row r="186" spans="1:9" ht="51" x14ac:dyDescent="0.2">
      <c r="A186" s="22" t="s">
        <v>427</v>
      </c>
      <c r="B186" s="23" t="s">
        <v>425</v>
      </c>
      <c r="C186" s="24">
        <v>0</v>
      </c>
      <c r="D186" s="24">
        <v>153397.1</v>
      </c>
      <c r="E186" s="64">
        <f t="shared" si="12"/>
        <v>153397.1</v>
      </c>
      <c r="F186" s="24">
        <v>163731.6</v>
      </c>
      <c r="G186" s="64">
        <f t="shared" si="14"/>
        <v>10334.5</v>
      </c>
      <c r="H186" s="24">
        <f t="shared" si="13"/>
        <v>106.73708955384424</v>
      </c>
      <c r="I186" s="24"/>
    </row>
    <row r="187" spans="1:9" ht="13.15" customHeight="1" x14ac:dyDescent="0.2">
      <c r="A187" s="12" t="s">
        <v>295</v>
      </c>
      <c r="B187" s="17" t="s">
        <v>296</v>
      </c>
      <c r="C187" s="14">
        <f>C188+C190+C198+C203</f>
        <v>76347.199999999997</v>
      </c>
      <c r="D187" s="14">
        <f>D188+D190+D198+D203</f>
        <v>70873.399999999994</v>
      </c>
      <c r="E187" s="64">
        <f t="shared" si="12"/>
        <v>-5473.8000000000029</v>
      </c>
      <c r="F187" s="14">
        <f>F188+F190+F198+F203</f>
        <v>63661.100000000006</v>
      </c>
      <c r="G187" s="64">
        <f t="shared" si="14"/>
        <v>-7212.2999999999884</v>
      </c>
      <c r="H187" s="14">
        <f t="shared" si="13"/>
        <v>89.82368561406679</v>
      </c>
      <c r="I187" s="14">
        <f>I188+I190+I198</f>
        <v>0</v>
      </c>
    </row>
    <row r="188" spans="1:9" s="33" customFormat="1" x14ac:dyDescent="0.2">
      <c r="A188" s="16" t="s">
        <v>297</v>
      </c>
      <c r="B188" s="17" t="s">
        <v>298</v>
      </c>
      <c r="C188" s="14">
        <f>C189</f>
        <v>851.3</v>
      </c>
      <c r="D188" s="14">
        <f>D189</f>
        <v>1127.8</v>
      </c>
      <c r="E188" s="64">
        <f t="shared" si="12"/>
        <v>276.5</v>
      </c>
      <c r="F188" s="14">
        <f>F189</f>
        <v>2055.1</v>
      </c>
      <c r="G188" s="64">
        <f t="shared" si="14"/>
        <v>927.3</v>
      </c>
      <c r="H188" s="14">
        <f t="shared" si="13"/>
        <v>182.22202518176982</v>
      </c>
      <c r="I188" s="14">
        <f>I189</f>
        <v>0</v>
      </c>
    </row>
    <row r="189" spans="1:9" x14ac:dyDescent="0.2">
      <c r="A189" s="47" t="s">
        <v>299</v>
      </c>
      <c r="B189" s="53" t="s">
        <v>300</v>
      </c>
      <c r="C189" s="24">
        <v>851.3</v>
      </c>
      <c r="D189" s="24">
        <v>1127.8</v>
      </c>
      <c r="E189" s="64">
        <f t="shared" si="12"/>
        <v>276.5</v>
      </c>
      <c r="F189" s="24">
        <v>2055.1</v>
      </c>
      <c r="G189" s="64">
        <f t="shared" si="14"/>
        <v>927.3</v>
      </c>
      <c r="H189" s="29">
        <f t="shared" si="13"/>
        <v>182.22202518176982</v>
      </c>
      <c r="I189" s="24"/>
    </row>
    <row r="190" spans="1:9" s="33" customFormat="1" ht="51" x14ac:dyDescent="0.2">
      <c r="A190" s="16" t="s">
        <v>301</v>
      </c>
      <c r="B190" s="17" t="s">
        <v>302</v>
      </c>
      <c r="C190" s="14">
        <f>C191+C196</f>
        <v>68711.399999999994</v>
      </c>
      <c r="D190" s="14">
        <f>D191+D196</f>
        <v>59171.399999999994</v>
      </c>
      <c r="E190" s="64">
        <f t="shared" si="12"/>
        <v>-9540</v>
      </c>
      <c r="F190" s="14">
        <f>F191+F196</f>
        <v>52507.3</v>
      </c>
      <c r="G190" s="64">
        <f t="shared" si="14"/>
        <v>-6664.0999999999913</v>
      </c>
      <c r="H190" s="14">
        <f t="shared" si="13"/>
        <v>88.73763338369551</v>
      </c>
      <c r="I190" s="14">
        <f>I191+I196</f>
        <v>0</v>
      </c>
    </row>
    <row r="191" spans="1:9" s="26" customFormat="1" ht="51.75" customHeight="1" x14ac:dyDescent="0.2">
      <c r="A191" s="54" t="s">
        <v>303</v>
      </c>
      <c r="B191" s="55" t="s">
        <v>304</v>
      </c>
      <c r="C191" s="25">
        <f>C193+C192</f>
        <v>68711.399999999994</v>
      </c>
      <c r="D191" s="25">
        <f>D193+D192</f>
        <v>59171.399999999994</v>
      </c>
      <c r="E191" s="64">
        <f t="shared" si="12"/>
        <v>-9540</v>
      </c>
      <c r="F191" s="25">
        <f>F193+F192</f>
        <v>52502.5</v>
      </c>
      <c r="G191" s="64">
        <f t="shared" si="14"/>
        <v>-6668.8999999999942</v>
      </c>
      <c r="H191" s="25">
        <f t="shared" si="13"/>
        <v>88.729521356601339</v>
      </c>
      <c r="I191" s="25">
        <f>I194+I193</f>
        <v>0</v>
      </c>
    </row>
    <row r="192" spans="1:9" s="26" customFormat="1" ht="55.9" hidden="1" customHeight="1" x14ac:dyDescent="0.2">
      <c r="A192" s="47" t="s">
        <v>305</v>
      </c>
      <c r="B192" s="53" t="s">
        <v>306</v>
      </c>
      <c r="C192" s="29"/>
      <c r="D192" s="29"/>
      <c r="E192" s="64">
        <f t="shared" si="12"/>
        <v>0</v>
      </c>
      <c r="F192" s="29">
        <v>0</v>
      </c>
      <c r="G192" s="64">
        <f t="shared" si="14"/>
        <v>0</v>
      </c>
      <c r="H192" s="29" t="e">
        <f t="shared" si="13"/>
        <v>#DIV/0!</v>
      </c>
      <c r="I192" s="29"/>
    </row>
    <row r="193" spans="1:9" ht="52.5" customHeight="1" x14ac:dyDescent="0.2">
      <c r="A193" s="47" t="s">
        <v>307</v>
      </c>
      <c r="B193" s="53" t="s">
        <v>308</v>
      </c>
      <c r="C193" s="24">
        <f>C194+C195</f>
        <v>68711.399999999994</v>
      </c>
      <c r="D193" s="24">
        <f t="shared" ref="D193:F193" si="18">D194+D195</f>
        <v>59171.399999999994</v>
      </c>
      <c r="E193" s="64">
        <f t="shared" si="12"/>
        <v>-9540</v>
      </c>
      <c r="F193" s="24">
        <f t="shared" si="18"/>
        <v>52502.5</v>
      </c>
      <c r="G193" s="64">
        <f t="shared" si="14"/>
        <v>-6668.8999999999942</v>
      </c>
      <c r="H193" s="24">
        <f t="shared" si="13"/>
        <v>88.729521356601339</v>
      </c>
      <c r="I193" s="24"/>
    </row>
    <row r="194" spans="1:9" ht="77.25" customHeight="1" x14ac:dyDescent="0.2">
      <c r="A194" s="47" t="s">
        <v>309</v>
      </c>
      <c r="B194" s="53" t="s">
        <v>428</v>
      </c>
      <c r="C194" s="24">
        <v>39097.199999999997</v>
      </c>
      <c r="D194" s="24">
        <v>24557.200000000001</v>
      </c>
      <c r="E194" s="64">
        <f t="shared" si="12"/>
        <v>-14539.999999999996</v>
      </c>
      <c r="F194" s="24">
        <v>22221.200000000001</v>
      </c>
      <c r="G194" s="64">
        <f t="shared" si="14"/>
        <v>-2336</v>
      </c>
      <c r="H194" s="24">
        <f t="shared" si="13"/>
        <v>90.487514863258028</v>
      </c>
      <c r="I194" s="24"/>
    </row>
    <row r="195" spans="1:9" ht="76.5" x14ac:dyDescent="0.2">
      <c r="A195" s="47" t="s">
        <v>310</v>
      </c>
      <c r="B195" s="53" t="s">
        <v>429</v>
      </c>
      <c r="C195" s="24">
        <v>29614.2</v>
      </c>
      <c r="D195" s="24">
        <v>34614.199999999997</v>
      </c>
      <c r="E195" s="64">
        <f t="shared" si="12"/>
        <v>4999.9999999999964</v>
      </c>
      <c r="F195" s="24">
        <v>30281.3</v>
      </c>
      <c r="G195" s="64">
        <f t="shared" si="14"/>
        <v>-4332.8999999999978</v>
      </c>
      <c r="H195" s="24">
        <f t="shared" si="13"/>
        <v>87.482304949991629</v>
      </c>
      <c r="I195" s="24"/>
    </row>
    <row r="196" spans="1:9" s="26" customFormat="1" ht="58.15" customHeight="1" x14ac:dyDescent="0.2">
      <c r="A196" s="54" t="s">
        <v>311</v>
      </c>
      <c r="B196" s="55" t="s">
        <v>312</v>
      </c>
      <c r="C196" s="25">
        <f>C197</f>
        <v>0</v>
      </c>
      <c r="D196" s="25">
        <f>D197</f>
        <v>0</v>
      </c>
      <c r="E196" s="64">
        <f t="shared" si="12"/>
        <v>0</v>
      </c>
      <c r="F196" s="25">
        <f>F197</f>
        <v>4.8</v>
      </c>
      <c r="G196" s="64">
        <f t="shared" si="14"/>
        <v>4.8</v>
      </c>
      <c r="H196" s="25"/>
      <c r="I196" s="25">
        <f>I197</f>
        <v>0</v>
      </c>
    </row>
    <row r="197" spans="1:9" ht="53.25" customHeight="1" x14ac:dyDescent="0.2">
      <c r="A197" s="47" t="s">
        <v>313</v>
      </c>
      <c r="B197" s="53" t="s">
        <v>732</v>
      </c>
      <c r="C197" s="24">
        <v>0</v>
      </c>
      <c r="D197" s="24">
        <v>0</v>
      </c>
      <c r="E197" s="64">
        <f t="shared" si="12"/>
        <v>0</v>
      </c>
      <c r="F197" s="24">
        <v>4.8</v>
      </c>
      <c r="G197" s="64">
        <f t="shared" si="14"/>
        <v>4.8</v>
      </c>
      <c r="H197" s="24"/>
      <c r="I197" s="24"/>
    </row>
    <row r="198" spans="1:9" s="33" customFormat="1" ht="25.5" x14ac:dyDescent="0.2">
      <c r="A198" s="56" t="s">
        <v>314</v>
      </c>
      <c r="B198" s="57" t="s">
        <v>315</v>
      </c>
      <c r="C198" s="42">
        <f>C199+C201</f>
        <v>4217.2</v>
      </c>
      <c r="D198" s="42">
        <f>D199+D201</f>
        <v>4217.2</v>
      </c>
      <c r="E198" s="64">
        <f t="shared" si="12"/>
        <v>0</v>
      </c>
      <c r="F198" s="42">
        <f>F199+F201</f>
        <v>2336.9</v>
      </c>
      <c r="G198" s="64">
        <f t="shared" si="14"/>
        <v>-1880.2999999999997</v>
      </c>
      <c r="H198" s="42">
        <f t="shared" si="13"/>
        <v>55.413544531916912</v>
      </c>
      <c r="I198" s="42">
        <f>I199</f>
        <v>0</v>
      </c>
    </row>
    <row r="199" spans="1:9" s="26" customFormat="1" ht="25.5" x14ac:dyDescent="0.2">
      <c r="A199" s="48" t="s">
        <v>316</v>
      </c>
      <c r="B199" s="58" t="s">
        <v>317</v>
      </c>
      <c r="C199" s="25">
        <f>C200</f>
        <v>4217.2</v>
      </c>
      <c r="D199" s="25">
        <f>D200</f>
        <v>4217.2</v>
      </c>
      <c r="E199" s="64">
        <f t="shared" si="12"/>
        <v>0</v>
      </c>
      <c r="F199" s="25">
        <f>F200</f>
        <v>2336.9</v>
      </c>
      <c r="G199" s="64">
        <f t="shared" si="14"/>
        <v>-1880.2999999999997</v>
      </c>
      <c r="H199" s="25">
        <f t="shared" si="13"/>
        <v>55.413544531916912</v>
      </c>
      <c r="I199" s="25">
        <f>I200</f>
        <v>0</v>
      </c>
    </row>
    <row r="200" spans="1:9" ht="25.5" x14ac:dyDescent="0.2">
      <c r="A200" s="59" t="s">
        <v>318</v>
      </c>
      <c r="B200" s="53" t="s">
        <v>319</v>
      </c>
      <c r="C200" s="24">
        <v>4217.2</v>
      </c>
      <c r="D200" s="24">
        <v>4217.2</v>
      </c>
      <c r="E200" s="64">
        <f t="shared" si="12"/>
        <v>0</v>
      </c>
      <c r="F200" s="24">
        <v>2336.9</v>
      </c>
      <c r="G200" s="64">
        <f t="shared" si="14"/>
        <v>-1880.2999999999997</v>
      </c>
      <c r="H200" s="24">
        <f t="shared" si="13"/>
        <v>55.413544531916912</v>
      </c>
      <c r="I200" s="24"/>
    </row>
    <row r="201" spans="1:9" s="26" customFormat="1" ht="42" hidden="1" customHeight="1" x14ac:dyDescent="0.2">
      <c r="A201" s="48" t="s">
        <v>320</v>
      </c>
      <c r="B201" s="58" t="s">
        <v>321</v>
      </c>
      <c r="C201" s="25">
        <f>C202</f>
        <v>0</v>
      </c>
      <c r="D201" s="25">
        <f>D202</f>
        <v>0</v>
      </c>
      <c r="E201" s="64">
        <f t="shared" si="12"/>
        <v>0</v>
      </c>
      <c r="F201" s="25">
        <f>F202</f>
        <v>0</v>
      </c>
      <c r="G201" s="64">
        <f t="shared" si="14"/>
        <v>0</v>
      </c>
      <c r="H201" s="25" t="e">
        <f t="shared" si="13"/>
        <v>#DIV/0!</v>
      </c>
      <c r="I201" s="25"/>
    </row>
    <row r="202" spans="1:9" ht="28.9" hidden="1" customHeight="1" x14ac:dyDescent="0.2">
      <c r="A202" s="59" t="s">
        <v>322</v>
      </c>
      <c r="B202" s="53" t="s">
        <v>323</v>
      </c>
      <c r="C202" s="24">
        <v>0</v>
      </c>
      <c r="D202" s="24">
        <v>0</v>
      </c>
      <c r="E202" s="64">
        <f t="shared" si="12"/>
        <v>0</v>
      </c>
      <c r="F202" s="24">
        <v>0</v>
      </c>
      <c r="G202" s="64">
        <f t="shared" si="14"/>
        <v>0</v>
      </c>
      <c r="H202" s="24" t="e">
        <f t="shared" si="13"/>
        <v>#DIV/0!</v>
      </c>
      <c r="I202" s="24"/>
    </row>
    <row r="203" spans="1:9" ht="51" x14ac:dyDescent="0.2">
      <c r="A203" s="56" t="s">
        <v>324</v>
      </c>
      <c r="B203" s="57" t="s">
        <v>325</v>
      </c>
      <c r="C203" s="42">
        <f>C204</f>
        <v>2567.3000000000002</v>
      </c>
      <c r="D203" s="42">
        <f>D204</f>
        <v>6357</v>
      </c>
      <c r="E203" s="64">
        <f t="shared" si="12"/>
        <v>3789.7</v>
      </c>
      <c r="F203" s="42">
        <f>F204</f>
        <v>6761.8</v>
      </c>
      <c r="G203" s="64">
        <f t="shared" si="14"/>
        <v>404.80000000000018</v>
      </c>
      <c r="H203" s="42">
        <f t="shared" si="13"/>
        <v>106.36778354569768</v>
      </c>
      <c r="I203" s="24"/>
    </row>
    <row r="204" spans="1:9" s="26" customFormat="1" ht="45" customHeight="1" x14ac:dyDescent="0.2">
      <c r="A204" s="48" t="s">
        <v>326</v>
      </c>
      <c r="B204" s="55" t="s">
        <v>327</v>
      </c>
      <c r="C204" s="25">
        <f>C205</f>
        <v>2567.3000000000002</v>
      </c>
      <c r="D204" s="25">
        <f>D205</f>
        <v>6357</v>
      </c>
      <c r="E204" s="64">
        <f t="shared" si="12"/>
        <v>3789.7</v>
      </c>
      <c r="F204" s="25">
        <f>F205</f>
        <v>6761.8</v>
      </c>
      <c r="G204" s="64">
        <f t="shared" si="14"/>
        <v>404.80000000000018</v>
      </c>
      <c r="H204" s="25">
        <f t="shared" si="13"/>
        <v>106.36778354569768</v>
      </c>
      <c r="I204" s="25"/>
    </row>
    <row r="205" spans="1:9" ht="56.45" customHeight="1" x14ac:dyDescent="0.2">
      <c r="A205" s="59" t="s">
        <v>328</v>
      </c>
      <c r="B205" s="53" t="s">
        <v>329</v>
      </c>
      <c r="C205" s="24">
        <v>2567.3000000000002</v>
      </c>
      <c r="D205" s="24">
        <v>6357</v>
      </c>
      <c r="E205" s="64">
        <f t="shared" ref="E205:E268" si="19">D205-C205</f>
        <v>3789.7</v>
      </c>
      <c r="F205" s="24">
        <v>6761.8</v>
      </c>
      <c r="G205" s="64">
        <f t="shared" si="14"/>
        <v>404.80000000000018</v>
      </c>
      <c r="H205" s="24">
        <f t="shared" si="13"/>
        <v>106.36778354569768</v>
      </c>
      <c r="I205" s="24"/>
    </row>
    <row r="206" spans="1:9" hidden="1" x14ac:dyDescent="0.2">
      <c r="A206" s="12" t="s">
        <v>330</v>
      </c>
      <c r="B206" s="17" t="s">
        <v>331</v>
      </c>
      <c r="C206" s="14">
        <f>C207</f>
        <v>0</v>
      </c>
      <c r="D206" s="14">
        <f>D207</f>
        <v>0</v>
      </c>
      <c r="E206" s="64">
        <f t="shared" si="19"/>
        <v>0</v>
      </c>
      <c r="F206" s="14">
        <f>F207</f>
        <v>0</v>
      </c>
      <c r="G206" s="64">
        <f t="shared" si="14"/>
        <v>0</v>
      </c>
      <c r="H206" s="14" t="e">
        <f t="shared" si="13"/>
        <v>#DIV/0!</v>
      </c>
      <c r="I206" s="14">
        <f>I207</f>
        <v>0</v>
      </c>
    </row>
    <row r="207" spans="1:9" s="33" customFormat="1" ht="25.5" hidden="1" x14ac:dyDescent="0.2">
      <c r="A207" s="16" t="s">
        <v>332</v>
      </c>
      <c r="B207" s="17" t="s">
        <v>333</v>
      </c>
      <c r="C207" s="14">
        <f>C208</f>
        <v>0</v>
      </c>
      <c r="D207" s="14">
        <f>D208</f>
        <v>0</v>
      </c>
      <c r="E207" s="64">
        <f t="shared" si="19"/>
        <v>0</v>
      </c>
      <c r="F207" s="14">
        <f>F208</f>
        <v>0</v>
      </c>
      <c r="G207" s="64">
        <f t="shared" si="14"/>
        <v>0</v>
      </c>
      <c r="H207" s="14" t="e">
        <f t="shared" si="13"/>
        <v>#DIV/0!</v>
      </c>
      <c r="I207" s="14">
        <f>I208</f>
        <v>0</v>
      </c>
    </row>
    <row r="208" spans="1:9" ht="25.5" hidden="1" x14ac:dyDescent="0.2">
      <c r="A208" s="47" t="s">
        <v>334</v>
      </c>
      <c r="B208" s="43" t="s">
        <v>335</v>
      </c>
      <c r="C208" s="24">
        <v>0</v>
      </c>
      <c r="D208" s="24">
        <v>0</v>
      </c>
      <c r="E208" s="64">
        <f t="shared" si="19"/>
        <v>0</v>
      </c>
      <c r="F208" s="24">
        <v>0</v>
      </c>
      <c r="G208" s="64">
        <f t="shared" si="14"/>
        <v>0</v>
      </c>
      <c r="H208" s="24" t="e">
        <f t="shared" si="13"/>
        <v>#DIV/0!</v>
      </c>
      <c r="I208" s="24"/>
    </row>
    <row r="209" spans="1:9" x14ac:dyDescent="0.2">
      <c r="A209" s="12" t="s">
        <v>336</v>
      </c>
      <c r="B209" s="17" t="s">
        <v>337</v>
      </c>
      <c r="C209" s="14">
        <f>C210+C290+C306+C292+C297+C286</f>
        <v>10904.3</v>
      </c>
      <c r="D209" s="14">
        <f>D210+D290+D306+D292+D297+D286</f>
        <v>12746</v>
      </c>
      <c r="E209" s="14">
        <f t="shared" si="19"/>
        <v>1841.7000000000007</v>
      </c>
      <c r="F209" s="14">
        <f>F210+F290+F306+F292+F297+F286</f>
        <v>20182.3</v>
      </c>
      <c r="G209" s="64">
        <f t="shared" si="14"/>
        <v>7436.2999999999993</v>
      </c>
      <c r="H209" s="14">
        <f t="shared" si="13"/>
        <v>158.34222501176839</v>
      </c>
      <c r="I209" s="14" t="e">
        <f>I210+I216+I217+#REF!+I227+#REF!+I249+I266+#REF!+I269+I306+I309+#REF!+#REF!+#REF!</f>
        <v>#REF!</v>
      </c>
    </row>
    <row r="210" spans="1:9" s="33" customFormat="1" ht="25.5" x14ac:dyDescent="0.2">
      <c r="A210" s="12" t="s">
        <v>531</v>
      </c>
      <c r="B210" s="57" t="s">
        <v>486</v>
      </c>
      <c r="C210" s="42">
        <f>C211+C216+C227+C233+C248+C266+C279+C268+C243+C246+C253+C259+C261</f>
        <v>1873.6999999999998</v>
      </c>
      <c r="D210" s="42">
        <f>D211+D216+D227+D233+D248+D266+D279+D268+D243+D246+D253+D259+D261</f>
        <v>1873.6999999999998</v>
      </c>
      <c r="E210" s="42">
        <f t="shared" si="19"/>
        <v>0</v>
      </c>
      <c r="F210" s="42">
        <f>F211+F216+F227+F233+F248+F266+F279+F268+F243+F246+F253+F259+F261+F239</f>
        <v>4667.8999999999996</v>
      </c>
      <c r="G210" s="64">
        <f t="shared" si="14"/>
        <v>2794.2</v>
      </c>
      <c r="H210" s="42">
        <f t="shared" si="13"/>
        <v>249.12739499386242</v>
      </c>
      <c r="I210" s="42">
        <f>I211+I212</f>
        <v>0</v>
      </c>
    </row>
    <row r="211" spans="1:9" ht="41.25" customHeight="1" x14ac:dyDescent="0.2">
      <c r="A211" s="37" t="s">
        <v>509</v>
      </c>
      <c r="B211" s="58" t="s">
        <v>487</v>
      </c>
      <c r="C211" s="21">
        <f>C212</f>
        <v>27.8</v>
      </c>
      <c r="D211" s="21">
        <f>D212</f>
        <v>27.8</v>
      </c>
      <c r="E211" s="21">
        <f t="shared" si="19"/>
        <v>0</v>
      </c>
      <c r="F211" s="21">
        <f t="shared" ref="F211" si="20">F212</f>
        <v>64</v>
      </c>
      <c r="G211" s="64">
        <f t="shared" si="14"/>
        <v>36.200000000000003</v>
      </c>
      <c r="H211" s="21">
        <f t="shared" si="13"/>
        <v>230.21582733812949</v>
      </c>
      <c r="I211" s="21"/>
    </row>
    <row r="212" spans="1:9" ht="53.25" customHeight="1" x14ac:dyDescent="0.2">
      <c r="A212" s="22" t="s">
        <v>510</v>
      </c>
      <c r="B212" s="53" t="s">
        <v>488</v>
      </c>
      <c r="C212" s="29">
        <f>C213+C214+C215</f>
        <v>27.8</v>
      </c>
      <c r="D212" s="29">
        <v>27.8</v>
      </c>
      <c r="E212" s="29">
        <f t="shared" si="19"/>
        <v>0</v>
      </c>
      <c r="F212" s="29">
        <v>64</v>
      </c>
      <c r="G212" s="64">
        <f t="shared" si="14"/>
        <v>36.200000000000003</v>
      </c>
      <c r="H212" s="29">
        <f t="shared" si="13"/>
        <v>230.21582733812949</v>
      </c>
      <c r="I212" s="29"/>
    </row>
    <row r="213" spans="1:9" ht="68.45" customHeight="1" x14ac:dyDescent="0.2">
      <c r="A213" s="22" t="s">
        <v>597</v>
      </c>
      <c r="B213" s="53" t="s">
        <v>596</v>
      </c>
      <c r="C213" s="29">
        <v>15</v>
      </c>
      <c r="D213" s="29">
        <v>15</v>
      </c>
      <c r="E213" s="64">
        <f t="shared" si="19"/>
        <v>0</v>
      </c>
      <c r="F213" s="29">
        <v>29.7</v>
      </c>
      <c r="G213" s="64">
        <f t="shared" si="14"/>
        <v>14.7</v>
      </c>
      <c r="H213" s="29">
        <f t="shared" ref="H213:H286" si="21">F213/D213*100</f>
        <v>198</v>
      </c>
      <c r="I213" s="29"/>
    </row>
    <row r="214" spans="1:9" ht="65.25" customHeight="1" x14ac:dyDescent="0.2">
      <c r="A214" s="22" t="s">
        <v>629</v>
      </c>
      <c r="B214" s="53" t="s">
        <v>628</v>
      </c>
      <c r="C214" s="29">
        <v>12.8</v>
      </c>
      <c r="D214" s="29">
        <v>12.8</v>
      </c>
      <c r="E214" s="64">
        <f t="shared" si="19"/>
        <v>0</v>
      </c>
      <c r="F214" s="29">
        <v>0.4</v>
      </c>
      <c r="G214" s="64">
        <f t="shared" si="14"/>
        <v>-12.4</v>
      </c>
      <c r="H214" s="29">
        <f t="shared" si="21"/>
        <v>3.125</v>
      </c>
      <c r="I214" s="29"/>
    </row>
    <row r="215" spans="1:9" ht="54.75" customHeight="1" x14ac:dyDescent="0.2">
      <c r="A215" s="22" t="s">
        <v>674</v>
      </c>
      <c r="B215" s="53" t="s">
        <v>673</v>
      </c>
      <c r="C215" s="29">
        <v>0</v>
      </c>
      <c r="D215" s="29">
        <v>0</v>
      </c>
      <c r="E215" s="64">
        <f t="shared" si="19"/>
        <v>0</v>
      </c>
      <c r="F215" s="29">
        <v>33.9</v>
      </c>
      <c r="G215" s="64">
        <f t="shared" si="14"/>
        <v>33.9</v>
      </c>
      <c r="H215" s="29"/>
      <c r="I215" s="29"/>
    </row>
    <row r="216" spans="1:9" s="33" customFormat="1" ht="54.75" customHeight="1" x14ac:dyDescent="0.2">
      <c r="A216" s="37" t="s">
        <v>511</v>
      </c>
      <c r="B216" s="58" t="s">
        <v>489</v>
      </c>
      <c r="C216" s="21">
        <f>C217</f>
        <v>435.19999999999993</v>
      </c>
      <c r="D216" s="21">
        <f>D217</f>
        <v>435.19999999999993</v>
      </c>
      <c r="E216" s="64">
        <f t="shared" si="19"/>
        <v>0</v>
      </c>
      <c r="F216" s="21">
        <f>F217</f>
        <v>838.4</v>
      </c>
      <c r="G216" s="64">
        <f t="shared" si="14"/>
        <v>403.20000000000005</v>
      </c>
      <c r="H216" s="21">
        <f t="shared" si="21"/>
        <v>192.64705882352945</v>
      </c>
      <c r="I216" s="21"/>
    </row>
    <row r="217" spans="1:9" s="65" customFormat="1" ht="65.25" customHeight="1" x14ac:dyDescent="0.2">
      <c r="A217" s="35" t="s">
        <v>512</v>
      </c>
      <c r="B217" s="66" t="s">
        <v>490</v>
      </c>
      <c r="C217" s="29">
        <f>C218+C219+C222+C223+C224+C225+C226+C220+C221</f>
        <v>435.19999999999993</v>
      </c>
      <c r="D217" s="29">
        <f t="shared" ref="D217:F217" si="22">D218+D219+D222+D223+D224+D225+D226+D220+D221</f>
        <v>435.19999999999993</v>
      </c>
      <c r="E217" s="29">
        <f t="shared" si="19"/>
        <v>0</v>
      </c>
      <c r="F217" s="29">
        <f t="shared" si="22"/>
        <v>838.4</v>
      </c>
      <c r="G217" s="64">
        <f t="shared" si="14"/>
        <v>403.20000000000005</v>
      </c>
      <c r="H217" s="29">
        <f t="shared" si="21"/>
        <v>192.64705882352945</v>
      </c>
      <c r="I217" s="29" t="e">
        <f>#REF!+#REF!</f>
        <v>#REF!</v>
      </c>
    </row>
    <row r="218" spans="1:9" s="65" customFormat="1" ht="107.25" customHeight="1" x14ac:dyDescent="0.2">
      <c r="A218" s="35" t="s">
        <v>676</v>
      </c>
      <c r="B218" s="66" t="s">
        <v>675</v>
      </c>
      <c r="C218" s="29">
        <v>3.7</v>
      </c>
      <c r="D218" s="29">
        <v>3.7</v>
      </c>
      <c r="E218" s="64">
        <f t="shared" si="19"/>
        <v>0</v>
      </c>
      <c r="F218" s="29">
        <v>21</v>
      </c>
      <c r="G218" s="64">
        <f t="shared" si="14"/>
        <v>17.3</v>
      </c>
      <c r="H218" s="29">
        <f t="shared" si="21"/>
        <v>567.56756756756749</v>
      </c>
      <c r="I218" s="29"/>
    </row>
    <row r="219" spans="1:9" s="65" customFormat="1" ht="91.5" customHeight="1" x14ac:dyDescent="0.2">
      <c r="A219" s="35" t="s">
        <v>602</v>
      </c>
      <c r="B219" s="66" t="s">
        <v>598</v>
      </c>
      <c r="C219" s="29">
        <v>52.3</v>
      </c>
      <c r="D219" s="29">
        <v>52.3</v>
      </c>
      <c r="E219" s="64">
        <f t="shared" si="19"/>
        <v>0</v>
      </c>
      <c r="F219" s="29">
        <v>71.400000000000006</v>
      </c>
      <c r="G219" s="64">
        <f t="shared" si="14"/>
        <v>19.100000000000009</v>
      </c>
      <c r="H219" s="29">
        <f t="shared" si="21"/>
        <v>136.52007648183556</v>
      </c>
      <c r="I219" s="29"/>
    </row>
    <row r="220" spans="1:9" s="65" customFormat="1" ht="91.5" customHeight="1" x14ac:dyDescent="0.2">
      <c r="A220" s="35" t="s">
        <v>774</v>
      </c>
      <c r="B220" s="66" t="s">
        <v>773</v>
      </c>
      <c r="C220" s="29">
        <v>0</v>
      </c>
      <c r="D220" s="29">
        <v>0</v>
      </c>
      <c r="E220" s="64">
        <f t="shared" si="19"/>
        <v>0</v>
      </c>
      <c r="F220" s="29">
        <v>2</v>
      </c>
      <c r="G220" s="64">
        <f t="shared" si="14"/>
        <v>2</v>
      </c>
      <c r="H220" s="29"/>
      <c r="I220" s="29"/>
    </row>
    <row r="221" spans="1:9" s="65" customFormat="1" ht="124.5" customHeight="1" x14ac:dyDescent="0.2">
      <c r="A221" s="35" t="s">
        <v>775</v>
      </c>
      <c r="B221" s="66" t="s">
        <v>776</v>
      </c>
      <c r="C221" s="29">
        <v>0</v>
      </c>
      <c r="D221" s="29">
        <v>0</v>
      </c>
      <c r="E221" s="64">
        <f t="shared" si="19"/>
        <v>0</v>
      </c>
      <c r="F221" s="29">
        <v>2</v>
      </c>
      <c r="G221" s="64">
        <f t="shared" si="14"/>
        <v>2</v>
      </c>
      <c r="H221" s="29"/>
      <c r="I221" s="29"/>
    </row>
    <row r="222" spans="1:9" s="65" customFormat="1" ht="89.25" x14ac:dyDescent="0.2">
      <c r="A222" s="35" t="s">
        <v>750</v>
      </c>
      <c r="B222" s="66" t="s">
        <v>737</v>
      </c>
      <c r="C222" s="29">
        <v>0</v>
      </c>
      <c r="D222" s="29">
        <v>0</v>
      </c>
      <c r="E222" s="64">
        <f t="shared" si="19"/>
        <v>0</v>
      </c>
      <c r="F222" s="29">
        <v>25</v>
      </c>
      <c r="G222" s="64">
        <f t="shared" si="14"/>
        <v>25</v>
      </c>
      <c r="H222" s="29"/>
      <c r="I222" s="29"/>
    </row>
    <row r="223" spans="1:9" s="65" customFormat="1" ht="89.25" x14ac:dyDescent="0.2">
      <c r="A223" s="35" t="s">
        <v>631</v>
      </c>
      <c r="B223" s="66" t="s">
        <v>630</v>
      </c>
      <c r="C223" s="29">
        <v>0.4</v>
      </c>
      <c r="D223" s="29">
        <v>0.4</v>
      </c>
      <c r="E223" s="64">
        <f t="shared" si="19"/>
        <v>0</v>
      </c>
      <c r="F223" s="29">
        <v>0</v>
      </c>
      <c r="G223" s="64">
        <f t="shared" si="14"/>
        <v>-0.4</v>
      </c>
      <c r="H223" s="29">
        <f t="shared" si="21"/>
        <v>0</v>
      </c>
      <c r="I223" s="29"/>
    </row>
    <row r="224" spans="1:9" s="65" customFormat="1" ht="117" customHeight="1" x14ac:dyDescent="0.2">
      <c r="A224" s="35" t="s">
        <v>603</v>
      </c>
      <c r="B224" s="66" t="s">
        <v>599</v>
      </c>
      <c r="C224" s="29">
        <v>19.7</v>
      </c>
      <c r="D224" s="29">
        <v>19.7</v>
      </c>
      <c r="E224" s="64">
        <f t="shared" si="19"/>
        <v>0</v>
      </c>
      <c r="F224" s="29">
        <v>73.3</v>
      </c>
      <c r="G224" s="64">
        <f t="shared" ref="G224:G307" si="23">F224-D224</f>
        <v>53.599999999999994</v>
      </c>
      <c r="H224" s="29">
        <f t="shared" si="21"/>
        <v>372.08121827411168</v>
      </c>
      <c r="I224" s="29"/>
    </row>
    <row r="225" spans="1:9" s="65" customFormat="1" ht="63.75" x14ac:dyDescent="0.2">
      <c r="A225" s="35" t="s">
        <v>604</v>
      </c>
      <c r="B225" s="66" t="s">
        <v>600</v>
      </c>
      <c r="C225" s="29">
        <v>339.7</v>
      </c>
      <c r="D225" s="29">
        <v>339.7</v>
      </c>
      <c r="E225" s="64">
        <f t="shared" si="19"/>
        <v>0</v>
      </c>
      <c r="F225" s="29">
        <v>563.29999999999995</v>
      </c>
      <c r="G225" s="64">
        <f t="shared" si="23"/>
        <v>223.59999999999997</v>
      </c>
      <c r="H225" s="29">
        <f t="shared" si="21"/>
        <v>165.82278481012656</v>
      </c>
      <c r="I225" s="29"/>
    </row>
    <row r="226" spans="1:9" s="65" customFormat="1" ht="66" customHeight="1" x14ac:dyDescent="0.2">
      <c r="A226" s="35" t="s">
        <v>605</v>
      </c>
      <c r="B226" s="66" t="s">
        <v>601</v>
      </c>
      <c r="C226" s="29">
        <v>19.399999999999999</v>
      </c>
      <c r="D226" s="29">
        <v>19.399999999999999</v>
      </c>
      <c r="E226" s="64">
        <f t="shared" si="19"/>
        <v>0</v>
      </c>
      <c r="F226" s="29">
        <v>80.400000000000006</v>
      </c>
      <c r="G226" s="64">
        <f t="shared" si="23"/>
        <v>61.000000000000007</v>
      </c>
      <c r="H226" s="29">
        <f t="shared" si="21"/>
        <v>414.43298969072168</v>
      </c>
      <c r="I226" s="29"/>
    </row>
    <row r="227" spans="1:9" s="33" customFormat="1" ht="40.5" customHeight="1" x14ac:dyDescent="0.2">
      <c r="A227" s="37" t="s">
        <v>513</v>
      </c>
      <c r="B227" s="58" t="s">
        <v>491</v>
      </c>
      <c r="C227" s="21">
        <f>C228+C232</f>
        <v>154.69999999999999</v>
      </c>
      <c r="D227" s="21">
        <f>D228+D232</f>
        <v>154.69999999999999</v>
      </c>
      <c r="E227" s="64">
        <f t="shared" si="19"/>
        <v>0</v>
      </c>
      <c r="F227" s="21">
        <f>F228+F232</f>
        <v>473.2</v>
      </c>
      <c r="G227" s="64">
        <f t="shared" si="23"/>
        <v>318.5</v>
      </c>
      <c r="H227" s="21">
        <f t="shared" si="21"/>
        <v>305.88235294117652</v>
      </c>
      <c r="I227" s="21" t="e">
        <f>I228+#REF!+I233+I234+I248+#REF!</f>
        <v>#REF!</v>
      </c>
    </row>
    <row r="228" spans="1:9" ht="54" customHeight="1" x14ac:dyDescent="0.2">
      <c r="A228" s="22" t="s">
        <v>526</v>
      </c>
      <c r="B228" s="60" t="s">
        <v>492</v>
      </c>
      <c r="C228" s="29">
        <f>C229+C231</f>
        <v>9.7000000000000011</v>
      </c>
      <c r="D228" s="29">
        <f>D229+D231</f>
        <v>9.7000000000000011</v>
      </c>
      <c r="E228" s="64">
        <f t="shared" si="19"/>
        <v>0</v>
      </c>
      <c r="F228" s="29">
        <f>F229+F230+F231</f>
        <v>48.9</v>
      </c>
      <c r="G228" s="64">
        <f t="shared" si="23"/>
        <v>39.199999999999996</v>
      </c>
      <c r="H228" s="29">
        <f t="shared" si="21"/>
        <v>504.12371134020606</v>
      </c>
      <c r="I228" s="29"/>
    </row>
    <row r="229" spans="1:9" ht="66" customHeight="1" x14ac:dyDescent="0.2">
      <c r="A229" s="22" t="s">
        <v>607</v>
      </c>
      <c r="B229" s="60" t="s">
        <v>606</v>
      </c>
      <c r="C229" s="29">
        <v>1.4</v>
      </c>
      <c r="D229" s="29">
        <v>1.4</v>
      </c>
      <c r="E229" s="64">
        <f t="shared" si="19"/>
        <v>0</v>
      </c>
      <c r="F229" s="29">
        <v>1.7</v>
      </c>
      <c r="G229" s="64">
        <f t="shared" si="23"/>
        <v>0.30000000000000004</v>
      </c>
      <c r="H229" s="29">
        <f t="shared" si="21"/>
        <v>121.42857142857144</v>
      </c>
      <c r="I229" s="29"/>
    </row>
    <row r="230" spans="1:9" ht="67.5" customHeight="1" x14ac:dyDescent="0.2">
      <c r="A230" s="22" t="s">
        <v>751</v>
      </c>
      <c r="B230" s="60" t="s">
        <v>738</v>
      </c>
      <c r="C230" s="29">
        <v>0</v>
      </c>
      <c r="D230" s="29">
        <v>0</v>
      </c>
      <c r="E230" s="64">
        <f t="shared" si="19"/>
        <v>0</v>
      </c>
      <c r="F230" s="29">
        <v>22.3</v>
      </c>
      <c r="G230" s="64">
        <f t="shared" si="23"/>
        <v>22.3</v>
      </c>
      <c r="H230" s="29"/>
      <c r="I230" s="29"/>
    </row>
    <row r="231" spans="1:9" ht="53.25" customHeight="1" x14ac:dyDescent="0.2">
      <c r="A231" s="22" t="s">
        <v>633</v>
      </c>
      <c r="B231" s="60" t="s">
        <v>632</v>
      </c>
      <c r="C231" s="29">
        <v>8.3000000000000007</v>
      </c>
      <c r="D231" s="29">
        <v>8.3000000000000007</v>
      </c>
      <c r="E231" s="64">
        <f t="shared" si="19"/>
        <v>0</v>
      </c>
      <c r="F231" s="29">
        <v>24.9</v>
      </c>
      <c r="G231" s="64">
        <f t="shared" si="23"/>
        <v>16.599999999999998</v>
      </c>
      <c r="H231" s="29">
        <f t="shared" si="21"/>
        <v>299.99999999999994</v>
      </c>
      <c r="I231" s="29"/>
    </row>
    <row r="232" spans="1:9" ht="40.5" customHeight="1" x14ac:dyDescent="0.2">
      <c r="A232" s="22" t="s">
        <v>539</v>
      </c>
      <c r="B232" s="60" t="s">
        <v>538</v>
      </c>
      <c r="C232" s="29">
        <v>145</v>
      </c>
      <c r="D232" s="29">
        <v>145</v>
      </c>
      <c r="E232" s="64">
        <f t="shared" si="19"/>
        <v>0</v>
      </c>
      <c r="F232" s="29">
        <v>424.3</v>
      </c>
      <c r="G232" s="64">
        <f t="shared" si="23"/>
        <v>279.3</v>
      </c>
      <c r="H232" s="29">
        <f t="shared" si="21"/>
        <v>292.62068965517238</v>
      </c>
      <c r="I232" s="29"/>
    </row>
    <row r="233" spans="1:9" ht="42.6" customHeight="1" x14ac:dyDescent="0.2">
      <c r="A233" s="37" t="s">
        <v>514</v>
      </c>
      <c r="B233" s="58" t="s">
        <v>493</v>
      </c>
      <c r="C233" s="21">
        <f>C234+C238</f>
        <v>142.6</v>
      </c>
      <c r="D233" s="21">
        <f>D234+D238</f>
        <v>142.6</v>
      </c>
      <c r="E233" s="64">
        <f t="shared" si="19"/>
        <v>0</v>
      </c>
      <c r="F233" s="21">
        <f>F234+F238</f>
        <v>335.8</v>
      </c>
      <c r="G233" s="64">
        <f t="shared" si="23"/>
        <v>193.20000000000002</v>
      </c>
      <c r="H233" s="29">
        <f t="shared" si="21"/>
        <v>235.48387096774195</v>
      </c>
      <c r="I233" s="21"/>
    </row>
    <row r="234" spans="1:9" ht="52.5" customHeight="1" x14ac:dyDescent="0.2">
      <c r="A234" s="22" t="s">
        <v>527</v>
      </c>
      <c r="B234" s="60" t="s">
        <v>494</v>
      </c>
      <c r="C234" s="29">
        <f>C235+C236</f>
        <v>90.1</v>
      </c>
      <c r="D234" s="29">
        <f>D235+D236</f>
        <v>90.1</v>
      </c>
      <c r="E234" s="64">
        <f t="shared" si="19"/>
        <v>0</v>
      </c>
      <c r="F234" s="29">
        <f>F235+F236+F237</f>
        <v>252.8</v>
      </c>
      <c r="G234" s="64">
        <f t="shared" si="23"/>
        <v>162.70000000000002</v>
      </c>
      <c r="H234" s="29">
        <f t="shared" si="21"/>
        <v>280.57713651498341</v>
      </c>
      <c r="I234" s="29" t="e">
        <f>#REF!</f>
        <v>#REF!</v>
      </c>
    </row>
    <row r="235" spans="1:9" ht="78" customHeight="1" x14ac:dyDescent="0.2">
      <c r="A235" s="71" t="s">
        <v>635</v>
      </c>
      <c r="B235" s="70" t="s">
        <v>634</v>
      </c>
      <c r="C235" s="29">
        <v>82.5</v>
      </c>
      <c r="D235" s="29">
        <v>82.5</v>
      </c>
      <c r="E235" s="64">
        <f t="shared" si="19"/>
        <v>0</v>
      </c>
      <c r="F235" s="29">
        <v>30</v>
      </c>
      <c r="G235" s="64">
        <f t="shared" si="23"/>
        <v>-52.5</v>
      </c>
      <c r="H235" s="29">
        <f t="shared" si="21"/>
        <v>36.363636363636367</v>
      </c>
      <c r="I235" s="29"/>
    </row>
    <row r="236" spans="1:9" ht="78" customHeight="1" x14ac:dyDescent="0.2">
      <c r="A236" s="71" t="s">
        <v>637</v>
      </c>
      <c r="B236" s="70" t="s">
        <v>636</v>
      </c>
      <c r="C236" s="29">
        <v>7.6</v>
      </c>
      <c r="D236" s="29">
        <v>7.6</v>
      </c>
      <c r="E236" s="64">
        <f t="shared" si="19"/>
        <v>0</v>
      </c>
      <c r="F236" s="29">
        <v>7.8</v>
      </c>
      <c r="G236" s="64">
        <f t="shared" si="23"/>
        <v>0.20000000000000018</v>
      </c>
      <c r="H236" s="29">
        <f t="shared" si="21"/>
        <v>102.63157894736842</v>
      </c>
      <c r="I236" s="29"/>
    </row>
    <row r="237" spans="1:9" ht="68.25" customHeight="1" x14ac:dyDescent="0.2">
      <c r="A237" s="71" t="s">
        <v>747</v>
      </c>
      <c r="B237" s="70" t="s">
        <v>715</v>
      </c>
      <c r="C237" s="29">
        <v>0</v>
      </c>
      <c r="D237" s="29">
        <v>0</v>
      </c>
      <c r="E237" s="64">
        <f t="shared" si="19"/>
        <v>0</v>
      </c>
      <c r="F237" s="29">
        <v>215</v>
      </c>
      <c r="G237" s="64">
        <f t="shared" si="23"/>
        <v>215</v>
      </c>
      <c r="H237" s="29"/>
      <c r="I237" s="29"/>
    </row>
    <row r="238" spans="1:9" ht="52.5" customHeight="1" x14ac:dyDescent="0.2">
      <c r="A238" s="22" t="s">
        <v>579</v>
      </c>
      <c r="B238" s="60" t="s">
        <v>578</v>
      </c>
      <c r="C238" s="29">
        <v>52.5</v>
      </c>
      <c r="D238" s="29">
        <v>52.5</v>
      </c>
      <c r="E238" s="64">
        <f t="shared" si="19"/>
        <v>0</v>
      </c>
      <c r="F238" s="29">
        <v>83</v>
      </c>
      <c r="G238" s="64">
        <f t="shared" si="23"/>
        <v>30.5</v>
      </c>
      <c r="H238" s="29">
        <f t="shared" si="21"/>
        <v>158.0952380952381</v>
      </c>
      <c r="I238" s="29"/>
    </row>
    <row r="239" spans="1:9" ht="40.5" customHeight="1" x14ac:dyDescent="0.2">
      <c r="A239" s="19" t="s">
        <v>765</v>
      </c>
      <c r="B239" s="58" t="s">
        <v>764</v>
      </c>
      <c r="C239" s="21">
        <f t="shared" ref="C239:D239" si="24">C240</f>
        <v>0</v>
      </c>
      <c r="D239" s="21">
        <f t="shared" si="24"/>
        <v>0</v>
      </c>
      <c r="E239" s="21">
        <f t="shared" si="19"/>
        <v>0</v>
      </c>
      <c r="F239" s="21">
        <f>F240</f>
        <v>2.2000000000000002</v>
      </c>
      <c r="G239" s="76"/>
      <c r="H239" s="21"/>
      <c r="I239" s="29"/>
    </row>
    <row r="240" spans="1:9" ht="52.5" customHeight="1" x14ac:dyDescent="0.2">
      <c r="A240" s="22" t="s">
        <v>748</v>
      </c>
      <c r="B240" s="60" t="s">
        <v>716</v>
      </c>
      <c r="C240" s="29">
        <v>0</v>
      </c>
      <c r="D240" s="29">
        <v>0</v>
      </c>
      <c r="E240" s="64">
        <f t="shared" si="19"/>
        <v>0</v>
      </c>
      <c r="F240" s="29">
        <f>F241+F242</f>
        <v>2.2000000000000002</v>
      </c>
      <c r="G240" s="64">
        <f t="shared" si="23"/>
        <v>2.2000000000000002</v>
      </c>
      <c r="H240" s="29"/>
      <c r="I240" s="29"/>
    </row>
    <row r="241" spans="1:9" ht="81" customHeight="1" x14ac:dyDescent="0.2">
      <c r="A241" s="22" t="s">
        <v>762</v>
      </c>
      <c r="B241" s="60" t="s">
        <v>761</v>
      </c>
      <c r="C241" s="29">
        <v>0</v>
      </c>
      <c r="D241" s="29">
        <v>0</v>
      </c>
      <c r="E241" s="64">
        <f t="shared" si="19"/>
        <v>0</v>
      </c>
      <c r="F241" s="29">
        <v>1.5</v>
      </c>
      <c r="G241" s="64">
        <f t="shared" si="23"/>
        <v>1.5</v>
      </c>
      <c r="H241" s="29"/>
      <c r="I241" s="29"/>
    </row>
    <row r="242" spans="1:9" ht="53.25" customHeight="1" x14ac:dyDescent="0.2">
      <c r="A242" s="22" t="s">
        <v>749</v>
      </c>
      <c r="B242" s="60" t="s">
        <v>717</v>
      </c>
      <c r="C242" s="29">
        <v>0</v>
      </c>
      <c r="D242" s="29">
        <v>0</v>
      </c>
      <c r="E242" s="64">
        <f t="shared" si="19"/>
        <v>0</v>
      </c>
      <c r="F242" s="29">
        <v>0.7</v>
      </c>
      <c r="G242" s="64">
        <f t="shared" si="23"/>
        <v>0.7</v>
      </c>
      <c r="H242" s="29"/>
      <c r="I242" s="29"/>
    </row>
    <row r="243" spans="1:9" ht="39.75" customHeight="1" x14ac:dyDescent="0.2">
      <c r="A243" s="22" t="s">
        <v>657</v>
      </c>
      <c r="B243" s="60" t="s">
        <v>656</v>
      </c>
      <c r="C243" s="29">
        <f>C244</f>
        <v>4.0999999999999996</v>
      </c>
      <c r="D243" s="29">
        <f>D244</f>
        <v>4.0999999999999996</v>
      </c>
      <c r="E243" s="64">
        <f t="shared" si="19"/>
        <v>0</v>
      </c>
      <c r="F243" s="29">
        <f>F244+F245</f>
        <v>17.5</v>
      </c>
      <c r="G243" s="64">
        <f t="shared" si="23"/>
        <v>13.4</v>
      </c>
      <c r="H243" s="29">
        <f t="shared" si="21"/>
        <v>426.82926829268297</v>
      </c>
      <c r="I243" s="29"/>
    </row>
    <row r="244" spans="1:9" ht="66" customHeight="1" x14ac:dyDescent="0.2">
      <c r="A244" s="22" t="s">
        <v>672</v>
      </c>
      <c r="B244" s="60" t="s">
        <v>638</v>
      </c>
      <c r="C244" s="29">
        <v>4.0999999999999996</v>
      </c>
      <c r="D244" s="29">
        <v>4.0999999999999996</v>
      </c>
      <c r="E244" s="64">
        <f t="shared" si="19"/>
        <v>0</v>
      </c>
      <c r="F244" s="29">
        <v>1.5</v>
      </c>
      <c r="G244" s="64">
        <f t="shared" si="23"/>
        <v>-2.5999999999999996</v>
      </c>
      <c r="H244" s="29">
        <f t="shared" si="21"/>
        <v>36.585365853658544</v>
      </c>
      <c r="I244" s="29"/>
    </row>
    <row r="245" spans="1:9" ht="25.5" x14ac:dyDescent="0.2">
      <c r="A245" s="22" t="s">
        <v>801</v>
      </c>
      <c r="B245" s="60" t="s">
        <v>777</v>
      </c>
      <c r="C245" s="29">
        <v>0</v>
      </c>
      <c r="D245" s="29">
        <v>0</v>
      </c>
      <c r="E245" s="64">
        <f t="shared" si="19"/>
        <v>0</v>
      </c>
      <c r="F245" s="29">
        <v>16</v>
      </c>
      <c r="G245" s="64">
        <f t="shared" si="23"/>
        <v>16</v>
      </c>
      <c r="H245" s="29"/>
      <c r="I245" s="29"/>
    </row>
    <row r="246" spans="1:9" ht="39" customHeight="1" x14ac:dyDescent="0.2">
      <c r="A246" s="37" t="s">
        <v>572</v>
      </c>
      <c r="B246" s="58" t="s">
        <v>570</v>
      </c>
      <c r="C246" s="21">
        <f>C247</f>
        <v>2</v>
      </c>
      <c r="D246" s="21">
        <f>D247</f>
        <v>2</v>
      </c>
      <c r="E246" s="64">
        <f t="shared" si="19"/>
        <v>0</v>
      </c>
      <c r="F246" s="21">
        <f>F247</f>
        <v>41.3</v>
      </c>
      <c r="G246" s="64">
        <f t="shared" si="23"/>
        <v>39.299999999999997</v>
      </c>
      <c r="H246" s="21">
        <f t="shared" si="21"/>
        <v>2065</v>
      </c>
      <c r="I246" s="21"/>
    </row>
    <row r="247" spans="1:9" ht="40.5" customHeight="1" x14ac:dyDescent="0.2">
      <c r="A247" s="22" t="s">
        <v>573</v>
      </c>
      <c r="B247" s="60" t="s">
        <v>571</v>
      </c>
      <c r="C247" s="29">
        <v>2</v>
      </c>
      <c r="D247" s="29">
        <v>2</v>
      </c>
      <c r="E247" s="64">
        <f t="shared" si="19"/>
        <v>0</v>
      </c>
      <c r="F247" s="29">
        <v>41.3</v>
      </c>
      <c r="G247" s="64">
        <f t="shared" si="23"/>
        <v>39.299999999999997</v>
      </c>
      <c r="H247" s="29">
        <f t="shared" si="21"/>
        <v>2065</v>
      </c>
      <c r="I247" s="29"/>
    </row>
    <row r="248" spans="1:9" ht="51" x14ac:dyDescent="0.2">
      <c r="A248" s="37" t="s">
        <v>528</v>
      </c>
      <c r="B248" s="58" t="s">
        <v>495</v>
      </c>
      <c r="C248" s="21">
        <f>C249</f>
        <v>0.6</v>
      </c>
      <c r="D248" s="21">
        <f t="shared" ref="D248:F248" si="25">D249</f>
        <v>0.6</v>
      </c>
      <c r="E248" s="64">
        <f t="shared" si="19"/>
        <v>0</v>
      </c>
      <c r="F248" s="21">
        <f t="shared" si="25"/>
        <v>475.2</v>
      </c>
      <c r="G248" s="64">
        <f t="shared" si="23"/>
        <v>474.59999999999997</v>
      </c>
      <c r="H248" s="29">
        <f t="shared" si="21"/>
        <v>79200</v>
      </c>
      <c r="I248" s="21" t="e">
        <f>#REF!</f>
        <v>#REF!</v>
      </c>
    </row>
    <row r="249" spans="1:9" s="33" customFormat="1" ht="63.75" x14ac:dyDescent="0.2">
      <c r="A249" s="22" t="s">
        <v>515</v>
      </c>
      <c r="B249" s="60" t="s">
        <v>496</v>
      </c>
      <c r="C249" s="29">
        <f>C252</f>
        <v>0.6</v>
      </c>
      <c r="D249" s="29">
        <f>D251+D252</f>
        <v>0.6</v>
      </c>
      <c r="E249" s="64">
        <f t="shared" si="19"/>
        <v>0</v>
      </c>
      <c r="F249" s="29">
        <f>F251+F252</f>
        <v>475.2</v>
      </c>
      <c r="G249" s="64">
        <f t="shared" si="23"/>
        <v>474.59999999999997</v>
      </c>
      <c r="H249" s="29">
        <f t="shared" si="21"/>
        <v>79200</v>
      </c>
      <c r="I249" s="29">
        <v>0</v>
      </c>
    </row>
    <row r="250" spans="1:9" s="33" customFormat="1" ht="76.5" hidden="1" x14ac:dyDescent="0.2">
      <c r="A250" s="22" t="s">
        <v>641</v>
      </c>
      <c r="B250" s="60" t="s">
        <v>639</v>
      </c>
      <c r="C250" s="29"/>
      <c r="D250" s="29"/>
      <c r="E250" s="64">
        <f t="shared" si="19"/>
        <v>0</v>
      </c>
      <c r="F250" s="29">
        <v>0</v>
      </c>
      <c r="G250" s="64">
        <f t="shared" si="23"/>
        <v>0</v>
      </c>
      <c r="H250" s="29" t="e">
        <f t="shared" si="21"/>
        <v>#DIV/0!</v>
      </c>
      <c r="I250" s="29"/>
    </row>
    <row r="251" spans="1:9" s="33" customFormat="1" ht="76.5" hidden="1" x14ac:dyDescent="0.2">
      <c r="A251" s="22" t="s">
        <v>678</v>
      </c>
      <c r="B251" s="60" t="s">
        <v>677</v>
      </c>
      <c r="C251" s="29"/>
      <c r="D251" s="29"/>
      <c r="E251" s="64">
        <f t="shared" si="19"/>
        <v>0</v>
      </c>
      <c r="F251" s="29"/>
      <c r="G251" s="64"/>
      <c r="H251" s="29" t="e">
        <f t="shared" si="21"/>
        <v>#DIV/0!</v>
      </c>
      <c r="I251" s="29"/>
    </row>
    <row r="252" spans="1:9" s="33" customFormat="1" ht="38.25" x14ac:dyDescent="0.2">
      <c r="A252" s="22" t="s">
        <v>642</v>
      </c>
      <c r="B252" s="60" t="s">
        <v>640</v>
      </c>
      <c r="C252" s="29">
        <v>0.6</v>
      </c>
      <c r="D252" s="29">
        <v>0.6</v>
      </c>
      <c r="E252" s="64">
        <f t="shared" si="19"/>
        <v>0</v>
      </c>
      <c r="F252" s="29">
        <v>475.2</v>
      </c>
      <c r="G252" s="64">
        <f t="shared" si="23"/>
        <v>474.59999999999997</v>
      </c>
      <c r="H252" s="29">
        <f t="shared" si="21"/>
        <v>79200</v>
      </c>
      <c r="I252" s="29"/>
    </row>
    <row r="253" spans="1:9" s="33" customFormat="1" ht="39.75" customHeight="1" x14ac:dyDescent="0.2">
      <c r="A253" s="37" t="s">
        <v>576</v>
      </c>
      <c r="B253" s="58" t="s">
        <v>574</v>
      </c>
      <c r="C253" s="21">
        <f>C254</f>
        <v>27.1</v>
      </c>
      <c r="D253" s="21">
        <f>D254</f>
        <v>27.1</v>
      </c>
      <c r="E253" s="64">
        <f t="shared" si="19"/>
        <v>0</v>
      </c>
      <c r="F253" s="21">
        <f>F254</f>
        <v>33.5</v>
      </c>
      <c r="G253" s="64">
        <f t="shared" si="23"/>
        <v>6.3999999999999986</v>
      </c>
      <c r="H253" s="21">
        <f t="shared" si="21"/>
        <v>123.61623616236162</v>
      </c>
      <c r="I253" s="21"/>
    </row>
    <row r="254" spans="1:9" s="33" customFormat="1" ht="65.25" customHeight="1" x14ac:dyDescent="0.2">
      <c r="A254" s="22" t="s">
        <v>609</v>
      </c>
      <c r="B254" s="60" t="s">
        <v>608</v>
      </c>
      <c r="C254" s="29">
        <f>C255+C256+C257+C258</f>
        <v>27.1</v>
      </c>
      <c r="D254" s="29">
        <f>D255+D256+D257+D258</f>
        <v>27.1</v>
      </c>
      <c r="E254" s="64">
        <f t="shared" si="19"/>
        <v>0</v>
      </c>
      <c r="F254" s="29">
        <f>F255+F256+F257+F258</f>
        <v>33.5</v>
      </c>
      <c r="G254" s="64">
        <f t="shared" si="23"/>
        <v>6.3999999999999986</v>
      </c>
      <c r="H254" s="29">
        <f t="shared" si="21"/>
        <v>123.61623616236162</v>
      </c>
      <c r="I254" s="21"/>
    </row>
    <row r="255" spans="1:9" s="33" customFormat="1" ht="78.75" customHeight="1" x14ac:dyDescent="0.2">
      <c r="A255" s="22" t="s">
        <v>644</v>
      </c>
      <c r="B255" s="60" t="s">
        <v>643</v>
      </c>
      <c r="C255" s="29">
        <v>1.1000000000000001</v>
      </c>
      <c r="D255" s="29">
        <v>1.1000000000000001</v>
      </c>
      <c r="E255" s="64">
        <f t="shared" si="19"/>
        <v>0</v>
      </c>
      <c r="F255" s="29">
        <v>3.7</v>
      </c>
      <c r="G255" s="64">
        <f t="shared" si="23"/>
        <v>2.6</v>
      </c>
      <c r="H255" s="29">
        <f t="shared" si="21"/>
        <v>336.36363636363632</v>
      </c>
      <c r="I255" s="21"/>
    </row>
    <row r="256" spans="1:9" s="33" customFormat="1" ht="91.5" customHeight="1" x14ac:dyDescent="0.2">
      <c r="A256" s="22" t="s">
        <v>646</v>
      </c>
      <c r="B256" s="60" t="s">
        <v>645</v>
      </c>
      <c r="C256" s="29">
        <v>4.4000000000000004</v>
      </c>
      <c r="D256" s="29">
        <v>4.4000000000000004</v>
      </c>
      <c r="E256" s="73">
        <f t="shared" si="19"/>
        <v>0</v>
      </c>
      <c r="F256" s="29">
        <v>14.8</v>
      </c>
      <c r="G256" s="64">
        <f t="shared" si="23"/>
        <v>10.4</v>
      </c>
      <c r="H256" s="29">
        <f t="shared" si="21"/>
        <v>336.36363636363632</v>
      </c>
      <c r="I256" s="21"/>
    </row>
    <row r="257" spans="1:9" s="33" customFormat="1" ht="127.5" hidden="1" x14ac:dyDescent="0.2">
      <c r="A257" s="22" t="s">
        <v>671</v>
      </c>
      <c r="B257" s="60" t="s">
        <v>647</v>
      </c>
      <c r="C257" s="21"/>
      <c r="D257" s="21"/>
      <c r="E257" s="64">
        <f t="shared" si="19"/>
        <v>0</v>
      </c>
      <c r="F257" s="29">
        <v>0</v>
      </c>
      <c r="G257" s="64">
        <f t="shared" si="23"/>
        <v>0</v>
      </c>
      <c r="H257" s="29" t="e">
        <f t="shared" si="21"/>
        <v>#DIV/0!</v>
      </c>
      <c r="I257" s="21"/>
    </row>
    <row r="258" spans="1:9" s="33" customFormat="1" ht="79.5" customHeight="1" x14ac:dyDescent="0.2">
      <c r="A258" s="22" t="s">
        <v>577</v>
      </c>
      <c r="B258" s="60" t="s">
        <v>575</v>
      </c>
      <c r="C258" s="29">
        <v>21.6</v>
      </c>
      <c r="D258" s="29">
        <v>21.6</v>
      </c>
      <c r="E258" s="64">
        <f t="shared" si="19"/>
        <v>0</v>
      </c>
      <c r="F258" s="29">
        <v>15</v>
      </c>
      <c r="G258" s="64">
        <f t="shared" si="23"/>
        <v>-6.6000000000000014</v>
      </c>
      <c r="H258" s="29">
        <f t="shared" si="21"/>
        <v>69.444444444444443</v>
      </c>
      <c r="I258" s="29"/>
    </row>
    <row r="259" spans="1:9" s="33" customFormat="1" ht="38.25" hidden="1" x14ac:dyDescent="0.2">
      <c r="A259" s="22" t="s">
        <v>681</v>
      </c>
      <c r="B259" s="60" t="s">
        <v>679</v>
      </c>
      <c r="C259" s="29">
        <v>0</v>
      </c>
      <c r="D259" s="29">
        <f>D260</f>
        <v>0</v>
      </c>
      <c r="E259" s="64">
        <f t="shared" si="19"/>
        <v>0</v>
      </c>
      <c r="F259" s="29">
        <f>F260</f>
        <v>0</v>
      </c>
      <c r="G259" s="64"/>
      <c r="H259" s="29" t="e">
        <f t="shared" si="21"/>
        <v>#DIV/0!</v>
      </c>
      <c r="I259" s="29"/>
    </row>
    <row r="260" spans="1:9" s="33" customFormat="1" ht="51" hidden="1" x14ac:dyDescent="0.2">
      <c r="A260" s="22" t="s">
        <v>682</v>
      </c>
      <c r="B260" s="60" t="s">
        <v>680</v>
      </c>
      <c r="C260" s="29">
        <v>0</v>
      </c>
      <c r="D260" s="29"/>
      <c r="E260" s="64">
        <f t="shared" si="19"/>
        <v>0</v>
      </c>
      <c r="F260" s="29"/>
      <c r="G260" s="64"/>
      <c r="H260" s="29" t="e">
        <f t="shared" si="21"/>
        <v>#DIV/0!</v>
      </c>
      <c r="I260" s="29"/>
    </row>
    <row r="261" spans="1:9" s="33" customFormat="1" ht="40.5" customHeight="1" x14ac:dyDescent="0.2">
      <c r="A261" s="22" t="s">
        <v>670</v>
      </c>
      <c r="B261" s="60" t="s">
        <v>648</v>
      </c>
      <c r="C261" s="29">
        <f>C262</f>
        <v>16.600000000000001</v>
      </c>
      <c r="D261" s="29">
        <f>D262</f>
        <v>16.600000000000001</v>
      </c>
      <c r="E261" s="64">
        <f t="shared" si="19"/>
        <v>0</v>
      </c>
      <c r="F261" s="29">
        <f>F262</f>
        <v>9.1999999999999993</v>
      </c>
      <c r="G261" s="64">
        <f t="shared" si="23"/>
        <v>-7.4000000000000021</v>
      </c>
      <c r="H261" s="29">
        <f t="shared" si="21"/>
        <v>55.421686746987945</v>
      </c>
      <c r="I261" s="29"/>
    </row>
    <row r="262" spans="1:9" s="33" customFormat="1" ht="53.25" customHeight="1" x14ac:dyDescent="0.2">
      <c r="A262" s="22" t="s">
        <v>669</v>
      </c>
      <c r="B262" s="60" t="s">
        <v>649</v>
      </c>
      <c r="C262" s="29">
        <f>SUM(C263:C265)</f>
        <v>16.600000000000001</v>
      </c>
      <c r="D262" s="29">
        <f>SUM(D263:D265)</f>
        <v>16.600000000000001</v>
      </c>
      <c r="E262" s="64">
        <f t="shared" si="19"/>
        <v>0</v>
      </c>
      <c r="F262" s="29">
        <f>SUM(F263:F265)</f>
        <v>9.1999999999999993</v>
      </c>
      <c r="G262" s="64">
        <f t="shared" si="23"/>
        <v>-7.4000000000000021</v>
      </c>
      <c r="H262" s="29">
        <f t="shared" si="21"/>
        <v>55.421686746987945</v>
      </c>
      <c r="I262" s="29"/>
    </row>
    <row r="263" spans="1:9" s="33" customFormat="1" ht="78.75" customHeight="1" x14ac:dyDescent="0.2">
      <c r="A263" s="22" t="s">
        <v>668</v>
      </c>
      <c r="B263" s="60" t="s">
        <v>650</v>
      </c>
      <c r="C263" s="29">
        <v>2.8</v>
      </c>
      <c r="D263" s="29">
        <v>2.8</v>
      </c>
      <c r="E263" s="64">
        <f t="shared" si="19"/>
        <v>0</v>
      </c>
      <c r="F263" s="29">
        <v>3</v>
      </c>
      <c r="G263" s="64">
        <f t="shared" si="23"/>
        <v>0.20000000000000018</v>
      </c>
      <c r="H263" s="29">
        <f t="shared" si="21"/>
        <v>107.14285714285714</v>
      </c>
      <c r="I263" s="29"/>
    </row>
    <row r="264" spans="1:9" s="33" customFormat="1" ht="90.75" customHeight="1" x14ac:dyDescent="0.2">
      <c r="A264" s="22" t="s">
        <v>667</v>
      </c>
      <c r="B264" s="60" t="s">
        <v>651</v>
      </c>
      <c r="C264" s="29">
        <v>13.8</v>
      </c>
      <c r="D264" s="29">
        <v>13.8</v>
      </c>
      <c r="E264" s="64">
        <f t="shared" si="19"/>
        <v>0</v>
      </c>
      <c r="F264" s="29">
        <v>2.5</v>
      </c>
      <c r="G264" s="64">
        <f t="shared" si="23"/>
        <v>-11.3</v>
      </c>
      <c r="H264" s="29">
        <f t="shared" si="21"/>
        <v>18.115942028985508</v>
      </c>
      <c r="I264" s="29"/>
    </row>
    <row r="265" spans="1:9" s="33" customFormat="1" ht="38.25" x14ac:dyDescent="0.2">
      <c r="A265" s="22" t="s">
        <v>684</v>
      </c>
      <c r="B265" s="60" t="s">
        <v>683</v>
      </c>
      <c r="C265" s="29">
        <v>0</v>
      </c>
      <c r="D265" s="29">
        <v>0</v>
      </c>
      <c r="E265" s="64">
        <f t="shared" si="19"/>
        <v>0</v>
      </c>
      <c r="F265" s="29">
        <v>3.7</v>
      </c>
      <c r="G265" s="64">
        <f t="shared" si="23"/>
        <v>3.7</v>
      </c>
      <c r="H265" s="29"/>
      <c r="I265" s="29"/>
    </row>
    <row r="266" spans="1:9" s="33" customFormat="1" ht="63.75" hidden="1" x14ac:dyDescent="0.2">
      <c r="A266" s="37" t="s">
        <v>516</v>
      </c>
      <c r="B266" s="58" t="s">
        <v>497</v>
      </c>
      <c r="C266" s="21">
        <f>C267</f>
        <v>0</v>
      </c>
      <c r="D266" s="21">
        <f>D267</f>
        <v>0</v>
      </c>
      <c r="E266" s="64">
        <f t="shared" si="19"/>
        <v>0</v>
      </c>
      <c r="F266" s="21">
        <f>F267</f>
        <v>0</v>
      </c>
      <c r="G266" s="64">
        <f t="shared" si="23"/>
        <v>0</v>
      </c>
      <c r="H266" s="21" t="e">
        <f t="shared" si="21"/>
        <v>#DIV/0!</v>
      </c>
      <c r="I266" s="21">
        <f>I268</f>
        <v>0</v>
      </c>
    </row>
    <row r="267" spans="1:9" s="30" customFormat="1" ht="76.5" hidden="1" x14ac:dyDescent="0.2">
      <c r="A267" s="22" t="s">
        <v>529</v>
      </c>
      <c r="B267" s="60" t="s">
        <v>498</v>
      </c>
      <c r="C267" s="29">
        <v>0</v>
      </c>
      <c r="D267" s="29">
        <v>0</v>
      </c>
      <c r="E267" s="64">
        <f t="shared" si="19"/>
        <v>0</v>
      </c>
      <c r="F267" s="29">
        <v>0</v>
      </c>
      <c r="G267" s="64">
        <f t="shared" si="23"/>
        <v>0</v>
      </c>
      <c r="H267" s="29" t="e">
        <f t="shared" si="21"/>
        <v>#DIV/0!</v>
      </c>
      <c r="I267" s="29" t="e">
        <f>#REF!</f>
        <v>#REF!</v>
      </c>
    </row>
    <row r="268" spans="1:9" s="30" customFormat="1" ht="38.25" x14ac:dyDescent="0.2">
      <c r="A268" s="37" t="s">
        <v>517</v>
      </c>
      <c r="B268" s="58" t="s">
        <v>499</v>
      </c>
      <c r="C268" s="21">
        <f>C269</f>
        <v>511.4</v>
      </c>
      <c r="D268" s="21">
        <f>D269+D278</f>
        <v>511.4</v>
      </c>
      <c r="E268" s="64">
        <f t="shared" si="19"/>
        <v>0</v>
      </c>
      <c r="F268" s="21">
        <f>F269+F278</f>
        <v>1149.3999999999999</v>
      </c>
      <c r="G268" s="64">
        <f t="shared" si="23"/>
        <v>637.99999999999989</v>
      </c>
      <c r="H268" s="21">
        <f t="shared" si="21"/>
        <v>224.75557293703559</v>
      </c>
      <c r="I268" s="21"/>
    </row>
    <row r="269" spans="1:9" s="33" customFormat="1" ht="51.75" customHeight="1" x14ac:dyDescent="0.2">
      <c r="A269" s="22" t="s">
        <v>518</v>
      </c>
      <c r="B269" s="60" t="s">
        <v>500</v>
      </c>
      <c r="C269" s="29">
        <f>SUM(C270:C277)</f>
        <v>511.4</v>
      </c>
      <c r="D269" s="29">
        <f>SUM(D270:D277)</f>
        <v>511.4</v>
      </c>
      <c r="E269" s="64">
        <f t="shared" ref="E269:E332" si="26">D269-C269</f>
        <v>0</v>
      </c>
      <c r="F269" s="29">
        <f>F270+F272+F271+F276+F277+F274+F273+F275</f>
        <v>1109.8</v>
      </c>
      <c r="G269" s="64">
        <f t="shared" si="23"/>
        <v>598.4</v>
      </c>
      <c r="H269" s="29">
        <f t="shared" si="21"/>
        <v>217.01212358232303</v>
      </c>
      <c r="I269" s="29">
        <f>I279</f>
        <v>0</v>
      </c>
    </row>
    <row r="270" spans="1:9" s="33" customFormat="1" ht="114.75" x14ac:dyDescent="0.2">
      <c r="A270" s="22" t="s">
        <v>612</v>
      </c>
      <c r="B270" s="60" t="s">
        <v>610</v>
      </c>
      <c r="C270" s="29">
        <v>391.1</v>
      </c>
      <c r="D270" s="29">
        <v>391.1</v>
      </c>
      <c r="E270" s="64">
        <f t="shared" si="26"/>
        <v>0</v>
      </c>
      <c r="F270" s="29">
        <v>840</v>
      </c>
      <c r="G270" s="64">
        <f t="shared" si="23"/>
        <v>448.9</v>
      </c>
      <c r="H270" s="29">
        <f t="shared" si="21"/>
        <v>214.77882894400406</v>
      </c>
      <c r="I270" s="29"/>
    </row>
    <row r="271" spans="1:9" s="33" customFormat="1" ht="64.5" customHeight="1" x14ac:dyDescent="0.2">
      <c r="A271" s="22" t="s">
        <v>666</v>
      </c>
      <c r="B271" s="60" t="s">
        <v>652</v>
      </c>
      <c r="C271" s="29">
        <v>26.9</v>
      </c>
      <c r="D271" s="29">
        <v>26.9</v>
      </c>
      <c r="E271" s="64">
        <f t="shared" si="26"/>
        <v>0</v>
      </c>
      <c r="F271" s="29">
        <v>35.5</v>
      </c>
      <c r="G271" s="64">
        <f t="shared" si="23"/>
        <v>8.6000000000000014</v>
      </c>
      <c r="H271" s="29">
        <f t="shared" si="21"/>
        <v>131.97026022304834</v>
      </c>
      <c r="I271" s="29"/>
    </row>
    <row r="272" spans="1:9" s="33" customFormat="1" ht="66.75" customHeight="1" x14ac:dyDescent="0.2">
      <c r="A272" s="22" t="s">
        <v>613</v>
      </c>
      <c r="B272" s="60" t="s">
        <v>611</v>
      </c>
      <c r="C272" s="29">
        <v>11.3</v>
      </c>
      <c r="D272" s="29">
        <v>11.3</v>
      </c>
      <c r="E272" s="64">
        <f t="shared" si="26"/>
        <v>0</v>
      </c>
      <c r="F272" s="29">
        <v>7.8</v>
      </c>
      <c r="G272" s="64">
        <f t="shared" si="23"/>
        <v>-3.5000000000000009</v>
      </c>
      <c r="H272" s="29">
        <f t="shared" si="21"/>
        <v>69.026548672566364</v>
      </c>
      <c r="I272" s="29"/>
    </row>
    <row r="273" spans="1:9" s="33" customFormat="1" ht="66.75" customHeight="1" x14ac:dyDescent="0.2">
      <c r="A273" s="22" t="s">
        <v>802</v>
      </c>
      <c r="B273" s="60" t="s">
        <v>778</v>
      </c>
      <c r="C273" s="29">
        <v>0</v>
      </c>
      <c r="D273" s="29">
        <v>0</v>
      </c>
      <c r="E273" s="64">
        <f t="shared" si="26"/>
        <v>0</v>
      </c>
      <c r="F273" s="29">
        <v>7.5</v>
      </c>
      <c r="G273" s="64">
        <f t="shared" si="23"/>
        <v>7.5</v>
      </c>
      <c r="H273" s="29"/>
      <c r="I273" s="29"/>
    </row>
    <row r="274" spans="1:9" s="33" customFormat="1" ht="90" customHeight="1" x14ac:dyDescent="0.2">
      <c r="A274" s="22" t="s">
        <v>686</v>
      </c>
      <c r="B274" s="60" t="s">
        <v>685</v>
      </c>
      <c r="C274" s="29">
        <v>64.2</v>
      </c>
      <c r="D274" s="29">
        <v>64.2</v>
      </c>
      <c r="E274" s="64">
        <f t="shared" si="26"/>
        <v>0</v>
      </c>
      <c r="F274" s="29">
        <v>0</v>
      </c>
      <c r="G274" s="64">
        <f t="shared" si="23"/>
        <v>-64.2</v>
      </c>
      <c r="H274" s="29">
        <f t="shared" si="21"/>
        <v>0</v>
      </c>
      <c r="I274" s="29"/>
    </row>
    <row r="275" spans="1:9" s="33" customFormat="1" ht="63.75" x14ac:dyDescent="0.2">
      <c r="A275" s="22" t="s">
        <v>800</v>
      </c>
      <c r="B275" s="60" t="s">
        <v>779</v>
      </c>
      <c r="C275" s="29">
        <v>0</v>
      </c>
      <c r="D275" s="29">
        <v>0</v>
      </c>
      <c r="E275" s="64">
        <f t="shared" si="26"/>
        <v>0</v>
      </c>
      <c r="F275" s="29">
        <v>10</v>
      </c>
      <c r="G275" s="64">
        <f t="shared" si="23"/>
        <v>10</v>
      </c>
      <c r="H275" s="29"/>
      <c r="I275" s="29"/>
    </row>
    <row r="276" spans="1:9" s="33" customFormat="1" ht="103.5" customHeight="1" x14ac:dyDescent="0.2">
      <c r="A276" s="22" t="s">
        <v>665</v>
      </c>
      <c r="B276" s="60" t="s">
        <v>653</v>
      </c>
      <c r="C276" s="29">
        <v>0.5</v>
      </c>
      <c r="D276" s="29">
        <v>0.5</v>
      </c>
      <c r="E276" s="64">
        <f t="shared" si="26"/>
        <v>0</v>
      </c>
      <c r="F276" s="29">
        <v>133.5</v>
      </c>
      <c r="G276" s="64">
        <f t="shared" si="23"/>
        <v>133</v>
      </c>
      <c r="H276" s="29">
        <f t="shared" si="21"/>
        <v>26700</v>
      </c>
      <c r="I276" s="29"/>
    </row>
    <row r="277" spans="1:9" s="33" customFormat="1" ht="55.9" customHeight="1" x14ac:dyDescent="0.2">
      <c r="A277" s="22" t="s">
        <v>664</v>
      </c>
      <c r="B277" s="60" t="s">
        <v>654</v>
      </c>
      <c r="C277" s="29">
        <v>17.399999999999999</v>
      </c>
      <c r="D277" s="29">
        <v>17.399999999999999</v>
      </c>
      <c r="E277" s="64">
        <f t="shared" si="26"/>
        <v>0</v>
      </c>
      <c r="F277" s="29">
        <v>75.5</v>
      </c>
      <c r="G277" s="64">
        <f t="shared" si="23"/>
        <v>58.1</v>
      </c>
      <c r="H277" s="29">
        <f t="shared" si="21"/>
        <v>433.90804597701151</v>
      </c>
      <c r="I277" s="29"/>
    </row>
    <row r="278" spans="1:9" s="33" customFormat="1" ht="55.9" customHeight="1" x14ac:dyDescent="0.2">
      <c r="A278" s="22" t="s">
        <v>541</v>
      </c>
      <c r="B278" s="60" t="s">
        <v>540</v>
      </c>
      <c r="C278" s="29">
        <v>0</v>
      </c>
      <c r="D278" s="29">
        <v>0</v>
      </c>
      <c r="E278" s="64">
        <f t="shared" si="26"/>
        <v>0</v>
      </c>
      <c r="F278" s="29">
        <v>39.6</v>
      </c>
      <c r="G278" s="64">
        <f t="shared" si="23"/>
        <v>39.6</v>
      </c>
      <c r="H278" s="29"/>
      <c r="I278" s="29"/>
    </row>
    <row r="279" spans="1:9" ht="41.25" customHeight="1" x14ac:dyDescent="0.2">
      <c r="A279" s="37" t="s">
        <v>519</v>
      </c>
      <c r="B279" s="58" t="s">
        <v>501</v>
      </c>
      <c r="C279" s="21">
        <f>C280</f>
        <v>551.59999999999991</v>
      </c>
      <c r="D279" s="21">
        <f t="shared" ref="D279:F279" si="27">D280</f>
        <v>551.59999999999991</v>
      </c>
      <c r="E279" s="64">
        <f t="shared" si="26"/>
        <v>0</v>
      </c>
      <c r="F279" s="21">
        <f t="shared" si="27"/>
        <v>1228.1999999999998</v>
      </c>
      <c r="G279" s="64">
        <f t="shared" si="23"/>
        <v>676.59999999999991</v>
      </c>
      <c r="H279" s="21">
        <f t="shared" si="21"/>
        <v>222.66134880348082</v>
      </c>
      <c r="I279" s="21"/>
    </row>
    <row r="280" spans="1:9" ht="54.75" customHeight="1" x14ac:dyDescent="0.2">
      <c r="A280" s="22" t="s">
        <v>520</v>
      </c>
      <c r="B280" s="60" t="s">
        <v>502</v>
      </c>
      <c r="C280" s="29">
        <f t="shared" ref="C280:D280" si="28">C284+C285+C281+C283</f>
        <v>551.59999999999991</v>
      </c>
      <c r="D280" s="29">
        <f t="shared" si="28"/>
        <v>551.59999999999991</v>
      </c>
      <c r="E280" s="29">
        <f t="shared" si="26"/>
        <v>0</v>
      </c>
      <c r="F280" s="29">
        <f>F284+F285+F281+F283+F282</f>
        <v>1228.1999999999998</v>
      </c>
      <c r="G280" s="64">
        <f t="shared" si="23"/>
        <v>676.59999999999991</v>
      </c>
      <c r="H280" s="29">
        <f t="shared" si="21"/>
        <v>222.66134880348082</v>
      </c>
      <c r="I280" s="29"/>
    </row>
    <row r="281" spans="1:9" ht="68.25" customHeight="1" x14ac:dyDescent="0.2">
      <c r="A281" s="22" t="s">
        <v>663</v>
      </c>
      <c r="B281" s="60" t="s">
        <v>655</v>
      </c>
      <c r="C281" s="29">
        <v>2.2999999999999998</v>
      </c>
      <c r="D281" s="29">
        <v>2.2999999999999998</v>
      </c>
      <c r="E281" s="64">
        <f t="shared" si="26"/>
        <v>0</v>
      </c>
      <c r="F281" s="29">
        <v>0</v>
      </c>
      <c r="G281" s="64">
        <f t="shared" si="23"/>
        <v>-2.2999999999999998</v>
      </c>
      <c r="H281" s="29">
        <f t="shared" si="21"/>
        <v>0</v>
      </c>
      <c r="I281" s="29"/>
    </row>
    <row r="282" spans="1:9" ht="145.5" customHeight="1" x14ac:dyDescent="0.2">
      <c r="A282" s="22" t="s">
        <v>766</v>
      </c>
      <c r="B282" s="60" t="s">
        <v>763</v>
      </c>
      <c r="C282" s="29">
        <v>0</v>
      </c>
      <c r="D282" s="29">
        <v>0</v>
      </c>
      <c r="E282" s="64">
        <f t="shared" si="26"/>
        <v>0</v>
      </c>
      <c r="F282" s="29">
        <v>3.5</v>
      </c>
      <c r="G282" s="64">
        <f t="shared" si="23"/>
        <v>3.5</v>
      </c>
      <c r="H282" s="29"/>
      <c r="I282" s="29"/>
    </row>
    <row r="283" spans="1:9" ht="91.5" customHeight="1" x14ac:dyDescent="0.2">
      <c r="A283" s="22" t="s">
        <v>754</v>
      </c>
      <c r="B283" s="60" t="s">
        <v>718</v>
      </c>
      <c r="C283" s="29">
        <v>0</v>
      </c>
      <c r="D283" s="29">
        <v>0</v>
      </c>
      <c r="E283" s="64">
        <f t="shared" si="26"/>
        <v>0</v>
      </c>
      <c r="F283" s="29">
        <v>12</v>
      </c>
      <c r="G283" s="64">
        <f t="shared" si="23"/>
        <v>12</v>
      </c>
      <c r="H283" s="29"/>
      <c r="I283" s="29"/>
    </row>
    <row r="284" spans="1:9" ht="65.25" customHeight="1" x14ac:dyDescent="0.2">
      <c r="A284" s="22" t="s">
        <v>616</v>
      </c>
      <c r="B284" s="60" t="s">
        <v>614</v>
      </c>
      <c r="C284" s="29">
        <v>53.3</v>
      </c>
      <c r="D284" s="29">
        <v>53.3</v>
      </c>
      <c r="E284" s="64">
        <f t="shared" si="26"/>
        <v>0</v>
      </c>
      <c r="F284" s="29">
        <v>47.1</v>
      </c>
      <c r="G284" s="64">
        <f t="shared" si="23"/>
        <v>-6.1999999999999957</v>
      </c>
      <c r="H284" s="29">
        <f t="shared" si="21"/>
        <v>88.367729831144473</v>
      </c>
      <c r="I284" s="29"/>
    </row>
    <row r="285" spans="1:9" ht="54" customHeight="1" x14ac:dyDescent="0.2">
      <c r="A285" s="22" t="s">
        <v>617</v>
      </c>
      <c r="B285" s="60" t="s">
        <v>615</v>
      </c>
      <c r="C285" s="29">
        <v>496</v>
      </c>
      <c r="D285" s="29">
        <v>496</v>
      </c>
      <c r="E285" s="64">
        <f t="shared" si="26"/>
        <v>0</v>
      </c>
      <c r="F285" s="29">
        <v>1165.5999999999999</v>
      </c>
      <c r="G285" s="64">
        <f t="shared" si="23"/>
        <v>669.59999999999991</v>
      </c>
      <c r="H285" s="29">
        <f t="shared" si="21"/>
        <v>234.99999999999997</v>
      </c>
      <c r="I285" s="29"/>
    </row>
    <row r="286" spans="1:9" ht="77.25" customHeight="1" x14ac:dyDescent="0.2">
      <c r="A286" s="40" t="s">
        <v>693</v>
      </c>
      <c r="B286" s="57" t="s">
        <v>691</v>
      </c>
      <c r="C286" s="42">
        <f>C287</f>
        <v>128.5</v>
      </c>
      <c r="D286" s="42">
        <f>D287</f>
        <v>128.5</v>
      </c>
      <c r="E286" s="73">
        <f t="shared" si="26"/>
        <v>0</v>
      </c>
      <c r="F286" s="42">
        <f>F287</f>
        <v>263.60000000000002</v>
      </c>
      <c r="G286" s="73"/>
      <c r="H286" s="42">
        <f t="shared" si="21"/>
        <v>205.13618677042805</v>
      </c>
      <c r="I286" s="29"/>
    </row>
    <row r="287" spans="1:9" ht="78.75" customHeight="1" x14ac:dyDescent="0.2">
      <c r="A287" s="19" t="s">
        <v>694</v>
      </c>
      <c r="B287" s="58" t="s">
        <v>692</v>
      </c>
      <c r="C287" s="21">
        <f>C288+C289</f>
        <v>128.5</v>
      </c>
      <c r="D287" s="21">
        <f>SUM(D288:D289)</f>
        <v>128.5</v>
      </c>
      <c r="E287" s="76">
        <f t="shared" si="26"/>
        <v>0</v>
      </c>
      <c r="F287" s="21">
        <f>SUM(F288:F289)</f>
        <v>263.60000000000002</v>
      </c>
      <c r="G287" s="76"/>
      <c r="H287" s="21">
        <f t="shared" ref="H287:H289" si="29">F287/D287*100</f>
        <v>205.13618677042805</v>
      </c>
      <c r="I287" s="29"/>
    </row>
    <row r="288" spans="1:9" ht="129.75" customHeight="1" x14ac:dyDescent="0.2">
      <c r="A288" s="22" t="s">
        <v>690</v>
      </c>
      <c r="B288" s="60" t="s">
        <v>689</v>
      </c>
      <c r="C288" s="29">
        <v>13.8</v>
      </c>
      <c r="D288" s="29">
        <v>13.8</v>
      </c>
      <c r="E288" s="64">
        <f t="shared" si="26"/>
        <v>0</v>
      </c>
      <c r="F288" s="29">
        <v>22</v>
      </c>
      <c r="G288" s="64"/>
      <c r="H288" s="29">
        <f t="shared" si="29"/>
        <v>159.42028985507247</v>
      </c>
      <c r="I288" s="29"/>
    </row>
    <row r="289" spans="1:9" ht="105" customHeight="1" x14ac:dyDescent="0.2">
      <c r="A289" s="22" t="s">
        <v>688</v>
      </c>
      <c r="B289" s="60" t="s">
        <v>687</v>
      </c>
      <c r="C289" s="29">
        <v>114.7</v>
      </c>
      <c r="D289" s="29">
        <v>114.7</v>
      </c>
      <c r="E289" s="64">
        <f t="shared" si="26"/>
        <v>0</v>
      </c>
      <c r="F289" s="29">
        <v>241.6</v>
      </c>
      <c r="G289" s="64"/>
      <c r="H289" s="29">
        <f t="shared" si="29"/>
        <v>210.63644289450738</v>
      </c>
      <c r="I289" s="29"/>
    </row>
    <row r="290" spans="1:9" ht="27.75" customHeight="1" x14ac:dyDescent="0.2">
      <c r="A290" s="12" t="s">
        <v>530</v>
      </c>
      <c r="B290" s="57" t="s">
        <v>503</v>
      </c>
      <c r="C290" s="42">
        <f>C291</f>
        <v>1359.1</v>
      </c>
      <c r="D290" s="42">
        <f t="shared" ref="D290:F290" si="30">D291</f>
        <v>1359.1</v>
      </c>
      <c r="E290" s="64">
        <f t="shared" si="26"/>
        <v>0</v>
      </c>
      <c r="F290" s="42">
        <f t="shared" si="30"/>
        <v>1564.4</v>
      </c>
      <c r="G290" s="64">
        <f t="shared" si="23"/>
        <v>205.30000000000018</v>
      </c>
      <c r="H290" s="42">
        <f t="shared" ref="H290:H354" si="31">F290/D290*100</f>
        <v>115.10558457802959</v>
      </c>
      <c r="I290" s="42"/>
    </row>
    <row r="291" spans="1:9" ht="28.5" customHeight="1" x14ac:dyDescent="0.2">
      <c r="A291" s="22" t="s">
        <v>521</v>
      </c>
      <c r="B291" s="60" t="s">
        <v>504</v>
      </c>
      <c r="C291" s="29">
        <v>1359.1</v>
      </c>
      <c r="D291" s="29">
        <v>1359.1</v>
      </c>
      <c r="E291" s="64">
        <f t="shared" si="26"/>
        <v>0</v>
      </c>
      <c r="F291" s="29">
        <v>1564.4</v>
      </c>
      <c r="G291" s="64">
        <f t="shared" si="23"/>
        <v>205.30000000000018</v>
      </c>
      <c r="H291" s="29">
        <f t="shared" si="31"/>
        <v>115.10558457802959</v>
      </c>
      <c r="I291" s="29"/>
    </row>
    <row r="292" spans="1:9" ht="66.75" customHeight="1" x14ac:dyDescent="0.2">
      <c r="A292" s="12" t="s">
        <v>543</v>
      </c>
      <c r="B292" s="57" t="s">
        <v>542</v>
      </c>
      <c r="C292" s="42">
        <f>C293+C295</f>
        <v>4529.3999999999996</v>
      </c>
      <c r="D292" s="42">
        <f>D293+D295</f>
        <v>4529.3999999999996</v>
      </c>
      <c r="E292" s="42">
        <f t="shared" si="26"/>
        <v>0</v>
      </c>
      <c r="F292" s="42">
        <f t="shared" ref="F292" si="32">F293+F295</f>
        <v>5517.9</v>
      </c>
      <c r="G292" s="64">
        <f t="shared" si="23"/>
        <v>988.5</v>
      </c>
      <c r="H292" s="42">
        <f t="shared" si="31"/>
        <v>121.82408265995497</v>
      </c>
      <c r="I292" s="42"/>
    </row>
    <row r="293" spans="1:9" ht="42" customHeight="1" x14ac:dyDescent="0.2">
      <c r="A293" s="37" t="s">
        <v>546</v>
      </c>
      <c r="B293" s="58" t="s">
        <v>544</v>
      </c>
      <c r="C293" s="21">
        <f>C294</f>
        <v>4529.3999999999996</v>
      </c>
      <c r="D293" s="21">
        <f t="shared" ref="D293:F293" si="33">D294</f>
        <v>4529.3999999999996</v>
      </c>
      <c r="E293" s="64">
        <f t="shared" si="26"/>
        <v>0</v>
      </c>
      <c r="F293" s="21">
        <f t="shared" si="33"/>
        <v>4877.7</v>
      </c>
      <c r="G293" s="64">
        <f t="shared" si="23"/>
        <v>348.30000000000018</v>
      </c>
      <c r="H293" s="21">
        <f t="shared" si="31"/>
        <v>107.68976023314347</v>
      </c>
      <c r="I293" s="21"/>
    </row>
    <row r="294" spans="1:9" ht="46.15" customHeight="1" x14ac:dyDescent="0.2">
      <c r="A294" s="22" t="s">
        <v>547</v>
      </c>
      <c r="B294" s="60" t="s">
        <v>545</v>
      </c>
      <c r="C294" s="29">
        <v>4529.3999999999996</v>
      </c>
      <c r="D294" s="29">
        <v>4529.3999999999996</v>
      </c>
      <c r="E294" s="64">
        <f t="shared" si="26"/>
        <v>0</v>
      </c>
      <c r="F294" s="29">
        <v>4877.7</v>
      </c>
      <c r="G294" s="64">
        <f t="shared" si="23"/>
        <v>348.30000000000018</v>
      </c>
      <c r="H294" s="29">
        <f t="shared" si="31"/>
        <v>107.68976023314347</v>
      </c>
      <c r="I294" s="29"/>
    </row>
    <row r="295" spans="1:9" ht="54" customHeight="1" x14ac:dyDescent="0.2">
      <c r="A295" s="37" t="s">
        <v>550</v>
      </c>
      <c r="B295" s="58" t="s">
        <v>548</v>
      </c>
      <c r="C295" s="21">
        <f>C296</f>
        <v>0</v>
      </c>
      <c r="D295" s="21">
        <f t="shared" ref="D295:F295" si="34">D296</f>
        <v>0</v>
      </c>
      <c r="E295" s="64">
        <f t="shared" si="26"/>
        <v>0</v>
      </c>
      <c r="F295" s="21">
        <f t="shared" si="34"/>
        <v>640.20000000000005</v>
      </c>
      <c r="G295" s="64">
        <f t="shared" si="23"/>
        <v>640.20000000000005</v>
      </c>
      <c r="H295" s="21"/>
      <c r="I295" s="21"/>
    </row>
    <row r="296" spans="1:9" ht="42" customHeight="1" x14ac:dyDescent="0.2">
      <c r="A296" s="22" t="s">
        <v>551</v>
      </c>
      <c r="B296" s="60" t="s">
        <v>549</v>
      </c>
      <c r="C296" s="29">
        <v>0</v>
      </c>
      <c r="D296" s="29">
        <v>0</v>
      </c>
      <c r="E296" s="64">
        <f t="shared" si="26"/>
        <v>0</v>
      </c>
      <c r="F296" s="29">
        <v>640.20000000000005</v>
      </c>
      <c r="G296" s="64">
        <f t="shared" si="23"/>
        <v>640.20000000000005</v>
      </c>
      <c r="H296" s="29"/>
      <c r="I296" s="29"/>
    </row>
    <row r="297" spans="1:9" ht="18" customHeight="1" x14ac:dyDescent="0.2">
      <c r="A297" s="12" t="s">
        <v>556</v>
      </c>
      <c r="B297" s="57" t="s">
        <v>552</v>
      </c>
      <c r="C297" s="42">
        <f>C300</f>
        <v>2200</v>
      </c>
      <c r="D297" s="42">
        <f t="shared" ref="D297:I297" si="35">D300</f>
        <v>2200</v>
      </c>
      <c r="E297" s="64">
        <f t="shared" si="26"/>
        <v>0</v>
      </c>
      <c r="F297" s="42">
        <f>F300+F299</f>
        <v>2062.3000000000002</v>
      </c>
      <c r="G297" s="64">
        <f t="shared" si="23"/>
        <v>-137.69999999999982</v>
      </c>
      <c r="H297" s="42">
        <f t="shared" si="31"/>
        <v>93.740909090909099</v>
      </c>
      <c r="I297" s="42">
        <f t="shared" si="35"/>
        <v>0</v>
      </c>
    </row>
    <row r="298" spans="1:9" ht="27.6" customHeight="1" x14ac:dyDescent="0.2">
      <c r="A298" s="37" t="s">
        <v>582</v>
      </c>
      <c r="B298" s="58" t="s">
        <v>580</v>
      </c>
      <c r="C298" s="21">
        <f t="shared" ref="C298:I298" si="36">C299</f>
        <v>0</v>
      </c>
      <c r="D298" s="21">
        <f t="shared" si="36"/>
        <v>0</v>
      </c>
      <c r="E298" s="64">
        <f t="shared" si="26"/>
        <v>0</v>
      </c>
      <c r="F298" s="21">
        <f t="shared" si="36"/>
        <v>1746.5</v>
      </c>
      <c r="G298" s="64">
        <f t="shared" si="23"/>
        <v>1746.5</v>
      </c>
      <c r="H298" s="21"/>
      <c r="I298" s="21">
        <f t="shared" si="36"/>
        <v>0</v>
      </c>
    </row>
    <row r="299" spans="1:9" ht="85.15" customHeight="1" x14ac:dyDescent="0.2">
      <c r="A299" s="22" t="s">
        <v>583</v>
      </c>
      <c r="B299" s="60" t="s">
        <v>581</v>
      </c>
      <c r="C299" s="29">
        <v>0</v>
      </c>
      <c r="D299" s="29">
        <v>0</v>
      </c>
      <c r="E299" s="64">
        <f t="shared" si="26"/>
        <v>0</v>
      </c>
      <c r="F299" s="29">
        <v>1746.5</v>
      </c>
      <c r="G299" s="64">
        <f t="shared" si="23"/>
        <v>1746.5</v>
      </c>
      <c r="H299" s="29"/>
      <c r="I299" s="42"/>
    </row>
    <row r="300" spans="1:9" ht="51.75" customHeight="1" x14ac:dyDescent="0.2">
      <c r="A300" s="37" t="s">
        <v>557</v>
      </c>
      <c r="B300" s="58" t="s">
        <v>553</v>
      </c>
      <c r="C300" s="21">
        <f>C301+C305</f>
        <v>2200</v>
      </c>
      <c r="D300" s="21">
        <f>D301+D305</f>
        <v>2200</v>
      </c>
      <c r="E300" s="64">
        <f t="shared" si="26"/>
        <v>0</v>
      </c>
      <c r="F300" s="21">
        <f>F301+F305</f>
        <v>315.8</v>
      </c>
      <c r="G300" s="64">
        <f t="shared" si="23"/>
        <v>-1884.2</v>
      </c>
      <c r="H300" s="21">
        <f t="shared" si="31"/>
        <v>14.354545454545455</v>
      </c>
      <c r="I300" s="21">
        <f t="shared" ref="I300" si="37">SUM(I301:I305)</f>
        <v>0</v>
      </c>
    </row>
    <row r="301" spans="1:9" ht="40.9" customHeight="1" x14ac:dyDescent="0.2">
      <c r="A301" s="22" t="s">
        <v>558</v>
      </c>
      <c r="B301" s="60" t="s">
        <v>554</v>
      </c>
      <c r="C301" s="29">
        <f>C302+C303+C304</f>
        <v>2200</v>
      </c>
      <c r="D301" s="29">
        <f>D302+D303+D304</f>
        <v>2200</v>
      </c>
      <c r="E301" s="64">
        <f t="shared" si="26"/>
        <v>0</v>
      </c>
      <c r="F301" s="29">
        <f>F302+F303+F304</f>
        <v>284.5</v>
      </c>
      <c r="G301" s="64">
        <f t="shared" si="23"/>
        <v>-1915.5</v>
      </c>
      <c r="H301" s="29">
        <f t="shared" si="31"/>
        <v>12.93181818181818</v>
      </c>
      <c r="I301" s="29"/>
    </row>
    <row r="302" spans="1:9" ht="40.5" customHeight="1" x14ac:dyDescent="0.2">
      <c r="A302" s="22" t="s">
        <v>558</v>
      </c>
      <c r="B302" s="60" t="s">
        <v>554</v>
      </c>
      <c r="C302" s="29">
        <v>200</v>
      </c>
      <c r="D302" s="29">
        <v>200</v>
      </c>
      <c r="E302" s="64">
        <f t="shared" si="26"/>
        <v>0</v>
      </c>
      <c r="F302" s="29">
        <v>-89.9</v>
      </c>
      <c r="G302" s="64">
        <f t="shared" si="23"/>
        <v>-289.89999999999998</v>
      </c>
      <c r="H302" s="29">
        <f t="shared" si="31"/>
        <v>-44.95</v>
      </c>
      <c r="I302" s="29"/>
    </row>
    <row r="303" spans="1:9" ht="57" hidden="1" customHeight="1" x14ac:dyDescent="0.2">
      <c r="A303" s="22" t="s">
        <v>620</v>
      </c>
      <c r="B303" s="60" t="s">
        <v>618</v>
      </c>
      <c r="C303" s="29">
        <v>0</v>
      </c>
      <c r="D303" s="29"/>
      <c r="E303" s="64">
        <f t="shared" si="26"/>
        <v>0</v>
      </c>
      <c r="F303" s="29"/>
      <c r="G303" s="64">
        <f t="shared" si="23"/>
        <v>0</v>
      </c>
      <c r="H303" s="29" t="e">
        <f t="shared" si="31"/>
        <v>#DIV/0!</v>
      </c>
      <c r="I303" s="29"/>
    </row>
    <row r="304" spans="1:9" ht="78.75" customHeight="1" x14ac:dyDescent="0.2">
      <c r="A304" s="22" t="s">
        <v>621</v>
      </c>
      <c r="B304" s="60" t="s">
        <v>619</v>
      </c>
      <c r="C304" s="29">
        <v>2000</v>
      </c>
      <c r="D304" s="29">
        <v>2000</v>
      </c>
      <c r="E304" s="64">
        <f t="shared" si="26"/>
        <v>0</v>
      </c>
      <c r="F304" s="29">
        <v>374.4</v>
      </c>
      <c r="G304" s="64">
        <f t="shared" si="23"/>
        <v>-1625.6</v>
      </c>
      <c r="H304" s="29">
        <f t="shared" si="31"/>
        <v>18.72</v>
      </c>
      <c r="I304" s="29"/>
    </row>
    <row r="305" spans="1:9" ht="39.75" customHeight="1" x14ac:dyDescent="0.2">
      <c r="A305" s="22" t="s">
        <v>559</v>
      </c>
      <c r="B305" s="60" t="s">
        <v>555</v>
      </c>
      <c r="C305" s="29">
        <v>0</v>
      </c>
      <c r="D305" s="29">
        <v>0</v>
      </c>
      <c r="E305" s="64">
        <f t="shared" si="26"/>
        <v>0</v>
      </c>
      <c r="F305" s="29">
        <v>31.3</v>
      </c>
      <c r="G305" s="64">
        <f t="shared" si="23"/>
        <v>31.3</v>
      </c>
      <c r="H305" s="29"/>
      <c r="I305" s="29"/>
    </row>
    <row r="306" spans="1:9" s="33" customFormat="1" ht="16.149999999999999" customHeight="1" x14ac:dyDescent="0.2">
      <c r="A306" s="12" t="s">
        <v>522</v>
      </c>
      <c r="B306" s="57" t="s">
        <v>505</v>
      </c>
      <c r="C306" s="42">
        <f>C307+C309</f>
        <v>813.6</v>
      </c>
      <c r="D306" s="42">
        <f>D307+D309+D308</f>
        <v>2655.3</v>
      </c>
      <c r="E306" s="42">
        <f t="shared" si="26"/>
        <v>1841.7000000000003</v>
      </c>
      <c r="F306" s="42">
        <f t="shared" ref="F306" si="38">F307+F309+F308</f>
        <v>6106.2</v>
      </c>
      <c r="G306" s="64">
        <f t="shared" si="23"/>
        <v>3450.8999999999996</v>
      </c>
      <c r="H306" s="42">
        <f t="shared" si="31"/>
        <v>229.9627160772794</v>
      </c>
      <c r="I306" s="42"/>
    </row>
    <row r="307" spans="1:9" s="33" customFormat="1" ht="39.75" customHeight="1" x14ac:dyDescent="0.2">
      <c r="A307" s="22" t="s">
        <v>523</v>
      </c>
      <c r="B307" s="60" t="s">
        <v>506</v>
      </c>
      <c r="C307" s="29">
        <v>64.400000000000006</v>
      </c>
      <c r="D307" s="29">
        <v>64.400000000000006</v>
      </c>
      <c r="E307" s="64">
        <f t="shared" si="26"/>
        <v>0</v>
      </c>
      <c r="F307" s="29">
        <v>255.5</v>
      </c>
      <c r="G307" s="64">
        <f t="shared" si="23"/>
        <v>191.1</v>
      </c>
      <c r="H307" s="29">
        <f t="shared" si="31"/>
        <v>396.73913043478257</v>
      </c>
      <c r="I307" s="29"/>
    </row>
    <row r="308" spans="1:9" s="33" customFormat="1" ht="54" customHeight="1" x14ac:dyDescent="0.2">
      <c r="A308" s="22" t="s">
        <v>561</v>
      </c>
      <c r="B308" s="60" t="s">
        <v>560</v>
      </c>
      <c r="C308" s="29">
        <v>0</v>
      </c>
      <c r="D308" s="29">
        <v>1841.7</v>
      </c>
      <c r="E308" s="64">
        <f t="shared" si="26"/>
        <v>1841.7</v>
      </c>
      <c r="F308" s="29">
        <v>4377.8999999999996</v>
      </c>
      <c r="G308" s="64">
        <f t="shared" ref="G308:G379" si="39">F308-D308</f>
        <v>2536.1999999999998</v>
      </c>
      <c r="H308" s="29">
        <f t="shared" si="31"/>
        <v>237.70972471086495</v>
      </c>
      <c r="I308" s="29"/>
    </row>
    <row r="309" spans="1:9" s="33" customFormat="1" ht="25.5" x14ac:dyDescent="0.2">
      <c r="A309" s="37" t="s">
        <v>524</v>
      </c>
      <c r="B309" s="58" t="s">
        <v>507</v>
      </c>
      <c r="C309" s="21">
        <f>C310</f>
        <v>749.2</v>
      </c>
      <c r="D309" s="21">
        <f t="shared" ref="D309:F309" si="40">D310</f>
        <v>749.2</v>
      </c>
      <c r="E309" s="64">
        <f t="shared" si="26"/>
        <v>0</v>
      </c>
      <c r="F309" s="21">
        <f t="shared" si="40"/>
        <v>1472.8</v>
      </c>
      <c r="G309" s="64">
        <f t="shared" si="39"/>
        <v>723.59999999999991</v>
      </c>
      <c r="H309" s="21">
        <f t="shared" si="31"/>
        <v>196.583021890016</v>
      </c>
      <c r="I309" s="21"/>
    </row>
    <row r="310" spans="1:9" s="30" customFormat="1" ht="38.25" x14ac:dyDescent="0.2">
      <c r="A310" s="22" t="s">
        <v>525</v>
      </c>
      <c r="B310" s="60" t="s">
        <v>508</v>
      </c>
      <c r="C310" s="29">
        <v>749.2</v>
      </c>
      <c r="D310" s="29">
        <v>749.2</v>
      </c>
      <c r="E310" s="64">
        <f t="shared" si="26"/>
        <v>0</v>
      </c>
      <c r="F310" s="29">
        <v>1472.8</v>
      </c>
      <c r="G310" s="64">
        <f t="shared" si="39"/>
        <v>723.59999999999991</v>
      </c>
      <c r="H310" s="29">
        <f t="shared" si="31"/>
        <v>196.583021890016</v>
      </c>
      <c r="I310" s="29"/>
    </row>
    <row r="311" spans="1:9" x14ac:dyDescent="0.2">
      <c r="A311" s="12" t="s">
        <v>338</v>
      </c>
      <c r="B311" s="13" t="s">
        <v>339</v>
      </c>
      <c r="C311" s="14">
        <f>C312+C314+C316</f>
        <v>8923.6</v>
      </c>
      <c r="D311" s="14">
        <f t="shared" ref="D311:F311" si="41">D312+D314+D316</f>
        <v>57340.6</v>
      </c>
      <c r="E311" s="14">
        <f t="shared" si="26"/>
        <v>48417</v>
      </c>
      <c r="F311" s="14">
        <f t="shared" si="41"/>
        <v>53847.8</v>
      </c>
      <c r="G311" s="64">
        <f t="shared" si="39"/>
        <v>-3492.7999999999956</v>
      </c>
      <c r="H311" s="14">
        <f>F311/D311*100</f>
        <v>93.90867901626423</v>
      </c>
      <c r="I311" s="14">
        <f>I312+I314</f>
        <v>0</v>
      </c>
    </row>
    <row r="312" spans="1:9" s="33" customFormat="1" x14ac:dyDescent="0.2">
      <c r="A312" s="12" t="s">
        <v>340</v>
      </c>
      <c r="B312" s="13" t="s">
        <v>341</v>
      </c>
      <c r="C312" s="14">
        <f>C313</f>
        <v>0</v>
      </c>
      <c r="D312" s="14">
        <f>D313</f>
        <v>0</v>
      </c>
      <c r="E312" s="64">
        <f t="shared" si="26"/>
        <v>0</v>
      </c>
      <c r="F312" s="14">
        <f>F313</f>
        <v>-149</v>
      </c>
      <c r="G312" s="64">
        <f t="shared" si="39"/>
        <v>-149</v>
      </c>
      <c r="H312" s="14"/>
      <c r="I312" s="14">
        <f>I313</f>
        <v>0</v>
      </c>
    </row>
    <row r="313" spans="1:9" x14ac:dyDescent="0.2">
      <c r="A313" s="22" t="s">
        <v>342</v>
      </c>
      <c r="B313" s="23" t="s">
        <v>343</v>
      </c>
      <c r="C313" s="24">
        <v>0</v>
      </c>
      <c r="D313" s="24">
        <v>0</v>
      </c>
      <c r="E313" s="64">
        <f t="shared" si="26"/>
        <v>0</v>
      </c>
      <c r="F313" s="24">
        <v>-149</v>
      </c>
      <c r="G313" s="64">
        <f t="shared" si="39"/>
        <v>-149</v>
      </c>
      <c r="H313" s="24"/>
      <c r="I313" s="24"/>
    </row>
    <row r="314" spans="1:9" s="33" customFormat="1" x14ac:dyDescent="0.2">
      <c r="A314" s="12" t="s">
        <v>344</v>
      </c>
      <c r="B314" s="13" t="s">
        <v>345</v>
      </c>
      <c r="C314" s="14">
        <f>C315</f>
        <v>7713.6</v>
      </c>
      <c r="D314" s="14">
        <f>D315</f>
        <v>57340.6</v>
      </c>
      <c r="E314" s="64">
        <f t="shared" si="26"/>
        <v>49627</v>
      </c>
      <c r="F314" s="14">
        <f>F315</f>
        <v>53996.800000000003</v>
      </c>
      <c r="G314" s="64">
        <f t="shared" si="39"/>
        <v>-3343.7999999999956</v>
      </c>
      <c r="H314" s="14">
        <f t="shared" si="31"/>
        <v>94.168529802618053</v>
      </c>
      <c r="I314" s="14">
        <f>I315</f>
        <v>0</v>
      </c>
    </row>
    <row r="315" spans="1:9" x14ac:dyDescent="0.2">
      <c r="A315" s="22" t="s">
        <v>346</v>
      </c>
      <c r="B315" s="23" t="s">
        <v>658</v>
      </c>
      <c r="C315" s="24">
        <v>7713.6</v>
      </c>
      <c r="D315" s="24">
        <v>57340.6</v>
      </c>
      <c r="E315" s="64">
        <f t="shared" si="26"/>
        <v>49627</v>
      </c>
      <c r="F315" s="24">
        <v>53996.800000000003</v>
      </c>
      <c r="G315" s="64">
        <f t="shared" si="39"/>
        <v>-3343.7999999999956</v>
      </c>
      <c r="H315" s="24">
        <f t="shared" si="31"/>
        <v>94.168529802618053</v>
      </c>
      <c r="I315" s="24"/>
    </row>
    <row r="316" spans="1:9" x14ac:dyDescent="0.2">
      <c r="A316" s="40" t="s">
        <v>769</v>
      </c>
      <c r="B316" s="41" t="s">
        <v>770</v>
      </c>
      <c r="C316" s="42">
        <f>C317</f>
        <v>1210</v>
      </c>
      <c r="D316" s="42">
        <f>D317</f>
        <v>0</v>
      </c>
      <c r="E316" s="42">
        <f t="shared" si="26"/>
        <v>-1210</v>
      </c>
      <c r="F316" s="42">
        <f t="shared" ref="F316" si="42">F317</f>
        <v>0</v>
      </c>
      <c r="G316" s="73"/>
      <c r="H316" s="42"/>
      <c r="I316" s="24"/>
    </row>
    <row r="317" spans="1:9" x14ac:dyDescent="0.2">
      <c r="A317" s="22" t="s">
        <v>771</v>
      </c>
      <c r="B317" s="23" t="s">
        <v>772</v>
      </c>
      <c r="C317" s="24">
        <v>1210</v>
      </c>
      <c r="D317" s="24">
        <v>0</v>
      </c>
      <c r="E317" s="64">
        <f t="shared" si="26"/>
        <v>-1210</v>
      </c>
      <c r="F317" s="24">
        <v>0</v>
      </c>
      <c r="G317" s="64"/>
      <c r="H317" s="24"/>
      <c r="I317" s="24"/>
    </row>
    <row r="318" spans="1:9" x14ac:dyDescent="0.2">
      <c r="A318" s="12" t="s">
        <v>347</v>
      </c>
      <c r="B318" s="17" t="s">
        <v>348</v>
      </c>
      <c r="C318" s="14">
        <f>C319+C393+C403+C397+C390</f>
        <v>2620156.1</v>
      </c>
      <c r="D318" s="14">
        <f t="shared" ref="D318:F318" si="43">D319+D393+D403+D397+D390</f>
        <v>3053592.5999999996</v>
      </c>
      <c r="E318" s="14">
        <f t="shared" si="26"/>
        <v>433436.49999999953</v>
      </c>
      <c r="F318" s="14">
        <f t="shared" si="43"/>
        <v>2883835.3000000003</v>
      </c>
      <c r="G318" s="64">
        <f t="shared" si="39"/>
        <v>-169757.29999999935</v>
      </c>
      <c r="H318" s="14">
        <f t="shared" si="31"/>
        <v>94.440735152423429</v>
      </c>
      <c r="I318" s="14" t="e">
        <f>I319+I393+I403+I397</f>
        <v>#REF!</v>
      </c>
    </row>
    <row r="319" spans="1:9" ht="25.5" x14ac:dyDescent="0.2">
      <c r="A319" s="44" t="s">
        <v>349</v>
      </c>
      <c r="B319" s="13" t="s">
        <v>813</v>
      </c>
      <c r="C319" s="14">
        <f>C320+C327+C362+C381</f>
        <v>2459287.9</v>
      </c>
      <c r="D319" s="14">
        <f>D320+D327+D362+D381</f>
        <v>3237632.9999999995</v>
      </c>
      <c r="E319" s="14">
        <f t="shared" si="26"/>
        <v>778345.09999999963</v>
      </c>
      <c r="F319" s="14">
        <f t="shared" ref="F319" si="44">F320+F327+F362+F381</f>
        <v>3078247</v>
      </c>
      <c r="G319" s="64">
        <f t="shared" si="39"/>
        <v>-159385.99999999953</v>
      </c>
      <c r="H319" s="14">
        <f t="shared" si="31"/>
        <v>95.077082547651344</v>
      </c>
      <c r="I319" s="14" t="e">
        <f>I320+I327+I362+I381</f>
        <v>#REF!</v>
      </c>
    </row>
    <row r="320" spans="1:9" s="33" customFormat="1" ht="16.899999999999999" customHeight="1" x14ac:dyDescent="0.2">
      <c r="A320" s="16" t="s">
        <v>450</v>
      </c>
      <c r="B320" s="17" t="s">
        <v>350</v>
      </c>
      <c r="C320" s="14">
        <f>C323+C325+C321</f>
        <v>63576.6</v>
      </c>
      <c r="D320" s="14">
        <f>D321+D323</f>
        <v>63576.6</v>
      </c>
      <c r="E320" s="14">
        <f t="shared" si="26"/>
        <v>0</v>
      </c>
      <c r="F320" s="14">
        <f t="shared" ref="F320" si="45">F321+F323</f>
        <v>63576.6</v>
      </c>
      <c r="G320" s="64">
        <f t="shared" si="39"/>
        <v>0</v>
      </c>
      <c r="H320" s="14">
        <f t="shared" si="31"/>
        <v>100</v>
      </c>
      <c r="I320" s="14" t="e">
        <f>#REF!+I325</f>
        <v>#REF!</v>
      </c>
    </row>
    <row r="321" spans="1:9" s="33" customFormat="1" x14ac:dyDescent="0.2">
      <c r="A321" s="48" t="s">
        <v>719</v>
      </c>
      <c r="B321" s="58" t="s">
        <v>720</v>
      </c>
      <c r="C321" s="21">
        <f>C322</f>
        <v>1178.0999999999999</v>
      </c>
      <c r="D321" s="21">
        <f>D322</f>
        <v>1178.0999999999999</v>
      </c>
      <c r="E321" s="77">
        <f t="shared" si="26"/>
        <v>0</v>
      </c>
      <c r="F321" s="21">
        <f>F322</f>
        <v>1178.0999999999999</v>
      </c>
      <c r="G321" s="64"/>
      <c r="H321" s="21">
        <f t="shared" si="31"/>
        <v>100</v>
      </c>
      <c r="I321" s="14"/>
    </row>
    <row r="322" spans="1:9" s="33" customFormat="1" ht="25.5" x14ac:dyDescent="0.2">
      <c r="A322" s="59" t="s">
        <v>721</v>
      </c>
      <c r="B322" s="60" t="s">
        <v>722</v>
      </c>
      <c r="C322" s="29">
        <v>1178.0999999999999</v>
      </c>
      <c r="D322" s="29">
        <v>1178.0999999999999</v>
      </c>
      <c r="E322" s="75">
        <f t="shared" si="26"/>
        <v>0</v>
      </c>
      <c r="F322" s="29">
        <v>1178.0999999999999</v>
      </c>
      <c r="G322" s="64"/>
      <c r="H322" s="29">
        <f t="shared" si="31"/>
        <v>100</v>
      </c>
      <c r="I322" s="14"/>
    </row>
    <row r="323" spans="1:9" s="33" customFormat="1" ht="25.5" x14ac:dyDescent="0.2">
      <c r="A323" s="48" t="s">
        <v>728</v>
      </c>
      <c r="B323" s="58" t="s">
        <v>729</v>
      </c>
      <c r="C323" s="21">
        <f>C324</f>
        <v>62398.5</v>
      </c>
      <c r="D323" s="21">
        <f>D324</f>
        <v>62398.5</v>
      </c>
      <c r="E323" s="77">
        <f t="shared" si="26"/>
        <v>0</v>
      </c>
      <c r="F323" s="21">
        <f>F324</f>
        <v>62398.5</v>
      </c>
      <c r="G323" s="76"/>
      <c r="H323" s="21">
        <f t="shared" si="31"/>
        <v>100</v>
      </c>
      <c r="I323" s="14"/>
    </row>
    <row r="324" spans="1:9" s="33" customFormat="1" ht="25.5" x14ac:dyDescent="0.2">
      <c r="A324" s="59" t="s">
        <v>730</v>
      </c>
      <c r="B324" s="60" t="s">
        <v>731</v>
      </c>
      <c r="C324" s="29">
        <v>62398.5</v>
      </c>
      <c r="D324" s="29">
        <v>62398.5</v>
      </c>
      <c r="E324" s="75">
        <f t="shared" si="26"/>
        <v>0</v>
      </c>
      <c r="F324" s="29">
        <v>62398.5</v>
      </c>
      <c r="G324" s="64"/>
      <c r="H324" s="29">
        <f t="shared" si="31"/>
        <v>100</v>
      </c>
      <c r="I324" s="14"/>
    </row>
    <row r="325" spans="1:9" s="26" customFormat="1" hidden="1" x14ac:dyDescent="0.2">
      <c r="A325" s="54" t="s">
        <v>351</v>
      </c>
      <c r="B325" s="38" t="s">
        <v>352</v>
      </c>
      <c r="C325" s="25">
        <f>C326</f>
        <v>0</v>
      </c>
      <c r="D325" s="25">
        <f>D326</f>
        <v>0</v>
      </c>
      <c r="E325" s="64">
        <f t="shared" si="26"/>
        <v>0</v>
      </c>
      <c r="F325" s="25">
        <f>F326</f>
        <v>0</v>
      </c>
      <c r="G325" s="64">
        <f t="shared" si="39"/>
        <v>0</v>
      </c>
      <c r="H325" s="25"/>
      <c r="I325" s="25">
        <f>I326</f>
        <v>0</v>
      </c>
    </row>
    <row r="326" spans="1:9" hidden="1" x14ac:dyDescent="0.2">
      <c r="A326" s="47" t="s">
        <v>353</v>
      </c>
      <c r="B326" s="23" t="s">
        <v>354</v>
      </c>
      <c r="C326" s="24">
        <v>0</v>
      </c>
      <c r="D326" s="24">
        <v>0</v>
      </c>
      <c r="E326" s="64">
        <f t="shared" si="26"/>
        <v>0</v>
      </c>
      <c r="F326" s="24">
        <v>0</v>
      </c>
      <c r="G326" s="64">
        <f t="shared" si="39"/>
        <v>0</v>
      </c>
      <c r="H326" s="24"/>
      <c r="I326" s="24"/>
    </row>
    <row r="327" spans="1:9" s="33" customFormat="1" ht="27.6" customHeight="1" x14ac:dyDescent="0.2">
      <c r="A327" s="16" t="s">
        <v>451</v>
      </c>
      <c r="B327" s="17" t="s">
        <v>355</v>
      </c>
      <c r="C327" s="14">
        <f>C332+C340+C342+C344+C346+C348+C350+C352+C358+C360+C336+C338+C356+C334</f>
        <v>405681.3</v>
      </c>
      <c r="D327" s="14">
        <f>D332+D340+D342+D344+D346+D348+D350+D352+D358+D360+D336+D338+D356+D334</f>
        <v>775018.29999999993</v>
      </c>
      <c r="E327" s="14">
        <f t="shared" si="26"/>
        <v>369336.99999999994</v>
      </c>
      <c r="F327" s="14">
        <f t="shared" ref="F327" si="46">F332+F340+F342+F344+F346+F348+F350+F352+F358+F360+F336+F338+F356+F334</f>
        <v>639240.6</v>
      </c>
      <c r="G327" s="64">
        <f t="shared" si="39"/>
        <v>-135777.69999999995</v>
      </c>
      <c r="H327" s="14">
        <f t="shared" si="31"/>
        <v>82.480710455482154</v>
      </c>
      <c r="I327" s="14" t="e">
        <f>I328+I360+I332+I348+#REF!+I330+#REF!+#REF!+#REF!+#REF!</f>
        <v>#REF!</v>
      </c>
    </row>
    <row r="328" spans="1:9" s="26" customFormat="1" ht="25.5" hidden="1" x14ac:dyDescent="0.2">
      <c r="A328" s="54" t="s">
        <v>356</v>
      </c>
      <c r="B328" s="38" t="s">
        <v>357</v>
      </c>
      <c r="C328" s="21">
        <f>C329</f>
        <v>0</v>
      </c>
      <c r="D328" s="21">
        <f>D329</f>
        <v>0</v>
      </c>
      <c r="E328" s="64">
        <f t="shared" si="26"/>
        <v>0</v>
      </c>
      <c r="F328" s="21">
        <f>F329</f>
        <v>0</v>
      </c>
      <c r="G328" s="64">
        <f t="shared" si="39"/>
        <v>0</v>
      </c>
      <c r="H328" s="21" t="e">
        <f t="shared" si="31"/>
        <v>#DIV/0!</v>
      </c>
      <c r="I328" s="21">
        <f>I329</f>
        <v>0</v>
      </c>
    </row>
    <row r="329" spans="1:9" ht="25.5" hidden="1" x14ac:dyDescent="0.2">
      <c r="A329" s="47" t="s">
        <v>358</v>
      </c>
      <c r="B329" s="23" t="s">
        <v>359</v>
      </c>
      <c r="C329" s="29">
        <v>0</v>
      </c>
      <c r="D329" s="29">
        <v>0</v>
      </c>
      <c r="E329" s="64">
        <f t="shared" si="26"/>
        <v>0</v>
      </c>
      <c r="F329" s="29">
        <v>0</v>
      </c>
      <c r="G329" s="64">
        <f t="shared" si="39"/>
        <v>0</v>
      </c>
      <c r="H329" s="29" t="e">
        <f t="shared" si="31"/>
        <v>#DIV/0!</v>
      </c>
      <c r="I329" s="29"/>
    </row>
    <row r="330" spans="1:9" s="26" customFormat="1" ht="15.6" hidden="1" customHeight="1" x14ac:dyDescent="0.2">
      <c r="A330" s="54" t="s">
        <v>360</v>
      </c>
      <c r="B330" s="58" t="s">
        <v>361</v>
      </c>
      <c r="C330" s="21">
        <f>C331</f>
        <v>0</v>
      </c>
      <c r="D330" s="21">
        <f>D331</f>
        <v>0</v>
      </c>
      <c r="E330" s="64">
        <f t="shared" si="26"/>
        <v>0</v>
      </c>
      <c r="F330" s="21">
        <f>F331</f>
        <v>0</v>
      </c>
      <c r="G330" s="64">
        <f t="shared" si="39"/>
        <v>0</v>
      </c>
      <c r="H330" s="21" t="e">
        <f t="shared" si="31"/>
        <v>#DIV/0!</v>
      </c>
      <c r="I330" s="21">
        <f>I331</f>
        <v>0</v>
      </c>
    </row>
    <row r="331" spans="1:9" ht="19.149999999999999" hidden="1" customHeight="1" x14ac:dyDescent="0.2">
      <c r="A331" s="47" t="s">
        <v>362</v>
      </c>
      <c r="B331" s="60" t="s">
        <v>363</v>
      </c>
      <c r="C331" s="29">
        <v>0</v>
      </c>
      <c r="D331" s="29">
        <v>0</v>
      </c>
      <c r="E331" s="64">
        <f t="shared" si="26"/>
        <v>0</v>
      </c>
      <c r="F331" s="29">
        <v>0</v>
      </c>
      <c r="G331" s="64">
        <f t="shared" si="39"/>
        <v>0</v>
      </c>
      <c r="H331" s="29" t="e">
        <f t="shared" si="31"/>
        <v>#DIV/0!</v>
      </c>
      <c r="I331" s="29"/>
    </row>
    <row r="332" spans="1:9" s="26" customFormat="1" ht="30" customHeight="1" x14ac:dyDescent="0.2">
      <c r="A332" s="54" t="s">
        <v>364</v>
      </c>
      <c r="B332" s="58" t="s">
        <v>365</v>
      </c>
      <c r="C332" s="21">
        <f>C333</f>
        <v>45701.599999999999</v>
      </c>
      <c r="D332" s="21">
        <f>D333</f>
        <v>143460.1</v>
      </c>
      <c r="E332" s="64">
        <f t="shared" si="26"/>
        <v>97758.5</v>
      </c>
      <c r="F332" s="21">
        <f>F333</f>
        <v>143458.6</v>
      </c>
      <c r="G332" s="64">
        <f t="shared" si="39"/>
        <v>-1.5</v>
      </c>
      <c r="H332" s="21">
        <f t="shared" si="31"/>
        <v>99.998954413108592</v>
      </c>
      <c r="I332" s="21">
        <f>I333</f>
        <v>0</v>
      </c>
    </row>
    <row r="333" spans="1:9" ht="30" customHeight="1" x14ac:dyDescent="0.2">
      <c r="A333" s="47" t="s">
        <v>366</v>
      </c>
      <c r="B333" s="60" t="s">
        <v>367</v>
      </c>
      <c r="C333" s="29">
        <v>45701.599999999999</v>
      </c>
      <c r="D333" s="29">
        <v>143460.1</v>
      </c>
      <c r="E333" s="64">
        <f t="shared" ref="E333:E396" si="47">D333-C333</f>
        <v>97758.5</v>
      </c>
      <c r="F333" s="29">
        <v>143458.6</v>
      </c>
      <c r="G333" s="64">
        <f t="shared" si="39"/>
        <v>-1.5</v>
      </c>
      <c r="H333" s="29">
        <f t="shared" si="31"/>
        <v>99.998954413108592</v>
      </c>
      <c r="I333" s="29"/>
    </row>
    <row r="334" spans="1:9" ht="40.5" customHeight="1" x14ac:dyDescent="0.2">
      <c r="A334" s="48" t="s">
        <v>806</v>
      </c>
      <c r="B334" s="58" t="s">
        <v>739</v>
      </c>
      <c r="C334" s="29">
        <f>C335</f>
        <v>0</v>
      </c>
      <c r="D334" s="29">
        <f t="shared" ref="D334:F334" si="48">D335</f>
        <v>2409.6</v>
      </c>
      <c r="E334" s="29">
        <f t="shared" si="47"/>
        <v>2409.6</v>
      </c>
      <c r="F334" s="29">
        <f t="shared" si="48"/>
        <v>2409.6</v>
      </c>
      <c r="G334" s="64"/>
      <c r="H334" s="29">
        <f t="shared" si="31"/>
        <v>100</v>
      </c>
      <c r="I334" s="29"/>
    </row>
    <row r="335" spans="1:9" ht="40.5" customHeight="1" x14ac:dyDescent="0.2">
      <c r="A335" s="47" t="s">
        <v>807</v>
      </c>
      <c r="B335" s="60" t="s">
        <v>740</v>
      </c>
      <c r="C335" s="29">
        <v>0</v>
      </c>
      <c r="D335" s="29">
        <v>2409.6</v>
      </c>
      <c r="E335" s="64">
        <f t="shared" si="47"/>
        <v>2409.6</v>
      </c>
      <c r="F335" s="29">
        <v>2409.6</v>
      </c>
      <c r="G335" s="64"/>
      <c r="H335" s="29">
        <f t="shared" si="31"/>
        <v>100</v>
      </c>
      <c r="I335" s="29"/>
    </row>
    <row r="336" spans="1:9" ht="30" hidden="1" customHeight="1" x14ac:dyDescent="0.2">
      <c r="A336" s="54" t="s">
        <v>586</v>
      </c>
      <c r="B336" s="58" t="s">
        <v>584</v>
      </c>
      <c r="C336" s="21">
        <f t="shared" ref="C336:I336" si="49">C337</f>
        <v>0</v>
      </c>
      <c r="D336" s="21">
        <f t="shared" si="49"/>
        <v>0</v>
      </c>
      <c r="E336" s="64">
        <f t="shared" si="47"/>
        <v>0</v>
      </c>
      <c r="F336" s="21">
        <f t="shared" si="49"/>
        <v>0</v>
      </c>
      <c r="G336" s="64">
        <f t="shared" si="39"/>
        <v>0</v>
      </c>
      <c r="H336" s="21" t="e">
        <f t="shared" si="31"/>
        <v>#DIV/0!</v>
      </c>
      <c r="I336" s="21">
        <f t="shared" si="49"/>
        <v>0</v>
      </c>
    </row>
    <row r="337" spans="1:9" ht="30" hidden="1" customHeight="1" x14ac:dyDescent="0.2">
      <c r="A337" s="47" t="s">
        <v>587</v>
      </c>
      <c r="B337" s="60" t="s">
        <v>585</v>
      </c>
      <c r="C337" s="29">
        <v>0</v>
      </c>
      <c r="D337" s="29">
        <v>0</v>
      </c>
      <c r="E337" s="64">
        <f t="shared" si="47"/>
        <v>0</v>
      </c>
      <c r="F337" s="29">
        <v>0</v>
      </c>
      <c r="G337" s="64">
        <f t="shared" si="39"/>
        <v>0</v>
      </c>
      <c r="H337" s="29" t="e">
        <f t="shared" si="31"/>
        <v>#DIV/0!</v>
      </c>
      <c r="I337" s="29"/>
    </row>
    <row r="338" spans="1:9" ht="30" hidden="1" customHeight="1" x14ac:dyDescent="0.2">
      <c r="A338" s="54" t="s">
        <v>590</v>
      </c>
      <c r="B338" s="58" t="s">
        <v>588</v>
      </c>
      <c r="C338" s="21">
        <f t="shared" ref="C338:I338" si="50">C339</f>
        <v>0</v>
      </c>
      <c r="D338" s="21">
        <f t="shared" si="50"/>
        <v>0</v>
      </c>
      <c r="E338" s="64">
        <f t="shared" si="47"/>
        <v>0</v>
      </c>
      <c r="F338" s="21">
        <f t="shared" si="50"/>
        <v>0</v>
      </c>
      <c r="G338" s="64">
        <f t="shared" si="39"/>
        <v>0</v>
      </c>
      <c r="H338" s="21" t="e">
        <f t="shared" si="31"/>
        <v>#DIV/0!</v>
      </c>
      <c r="I338" s="21">
        <f t="shared" si="50"/>
        <v>0</v>
      </c>
    </row>
    <row r="339" spans="1:9" ht="30" hidden="1" customHeight="1" x14ac:dyDescent="0.2">
      <c r="A339" s="47" t="s">
        <v>591</v>
      </c>
      <c r="B339" s="60" t="s">
        <v>589</v>
      </c>
      <c r="C339" s="29">
        <v>0</v>
      </c>
      <c r="D339" s="29">
        <v>0</v>
      </c>
      <c r="E339" s="64">
        <f t="shared" si="47"/>
        <v>0</v>
      </c>
      <c r="F339" s="29">
        <v>0</v>
      </c>
      <c r="G339" s="64">
        <f t="shared" si="39"/>
        <v>0</v>
      </c>
      <c r="H339" s="29" t="e">
        <f t="shared" si="31"/>
        <v>#DIV/0!</v>
      </c>
      <c r="I339" s="29"/>
    </row>
    <row r="340" spans="1:9" ht="30" hidden="1" customHeight="1" x14ac:dyDescent="0.2">
      <c r="A340" s="54" t="s">
        <v>564</v>
      </c>
      <c r="B340" s="58" t="s">
        <v>562</v>
      </c>
      <c r="C340" s="21">
        <v>0</v>
      </c>
      <c r="D340" s="21">
        <f>D341</f>
        <v>0</v>
      </c>
      <c r="E340" s="64">
        <f t="shared" si="47"/>
        <v>0</v>
      </c>
      <c r="F340" s="21">
        <f>F341</f>
        <v>0</v>
      </c>
      <c r="G340" s="64">
        <f t="shared" si="39"/>
        <v>0</v>
      </c>
      <c r="H340" s="21" t="e">
        <f t="shared" si="31"/>
        <v>#DIV/0!</v>
      </c>
      <c r="I340" s="21"/>
    </row>
    <row r="341" spans="1:9" ht="30" hidden="1" customHeight="1" x14ac:dyDescent="0.2">
      <c r="A341" s="47" t="s">
        <v>565</v>
      </c>
      <c r="B341" s="60" t="s">
        <v>563</v>
      </c>
      <c r="C341" s="29">
        <v>0</v>
      </c>
      <c r="D341" s="29">
        <v>0</v>
      </c>
      <c r="E341" s="64">
        <f t="shared" si="47"/>
        <v>0</v>
      </c>
      <c r="F341" s="29">
        <v>0</v>
      </c>
      <c r="G341" s="64">
        <f t="shared" si="39"/>
        <v>0</v>
      </c>
      <c r="H341" s="29" t="e">
        <f t="shared" si="31"/>
        <v>#DIV/0!</v>
      </c>
      <c r="I341" s="29"/>
    </row>
    <row r="342" spans="1:9" ht="39" customHeight="1" x14ac:dyDescent="0.2">
      <c r="A342" s="54" t="s">
        <v>452</v>
      </c>
      <c r="B342" s="58" t="s">
        <v>375</v>
      </c>
      <c r="C342" s="21">
        <f>C343</f>
        <v>0</v>
      </c>
      <c r="D342" s="21">
        <f t="shared" ref="D342:F342" si="51">D343</f>
        <v>6878.9</v>
      </c>
      <c r="E342" s="64">
        <f t="shared" si="47"/>
        <v>6878.9</v>
      </c>
      <c r="F342" s="21">
        <f t="shared" si="51"/>
        <v>6878.9</v>
      </c>
      <c r="G342" s="64">
        <f t="shared" si="39"/>
        <v>0</v>
      </c>
      <c r="H342" s="21">
        <f t="shared" si="31"/>
        <v>100</v>
      </c>
      <c r="I342" s="21"/>
    </row>
    <row r="343" spans="1:9" ht="42" customHeight="1" x14ac:dyDescent="0.2">
      <c r="A343" s="47" t="s">
        <v>453</v>
      </c>
      <c r="B343" s="60" t="s">
        <v>376</v>
      </c>
      <c r="C343" s="29">
        <v>0</v>
      </c>
      <c r="D343" s="29">
        <v>6878.9</v>
      </c>
      <c r="E343" s="64">
        <f t="shared" si="47"/>
        <v>6878.9</v>
      </c>
      <c r="F343" s="29">
        <v>6878.9</v>
      </c>
      <c r="G343" s="64">
        <f t="shared" si="39"/>
        <v>0</v>
      </c>
      <c r="H343" s="29">
        <f t="shared" si="31"/>
        <v>100</v>
      </c>
      <c r="I343" s="29"/>
    </row>
    <row r="344" spans="1:9" ht="30" hidden="1" customHeight="1" x14ac:dyDescent="0.2">
      <c r="A344" s="54" t="s">
        <v>568</v>
      </c>
      <c r="B344" s="58" t="s">
        <v>566</v>
      </c>
      <c r="C344" s="21">
        <f>C345</f>
        <v>0</v>
      </c>
      <c r="D344" s="21">
        <f t="shared" ref="D344:F344" si="52">D345</f>
        <v>0</v>
      </c>
      <c r="E344" s="64">
        <f t="shared" si="47"/>
        <v>0</v>
      </c>
      <c r="F344" s="21">
        <f t="shared" si="52"/>
        <v>0</v>
      </c>
      <c r="G344" s="64">
        <f t="shared" si="39"/>
        <v>0</v>
      </c>
      <c r="H344" s="21" t="e">
        <f t="shared" si="31"/>
        <v>#DIV/0!</v>
      </c>
      <c r="I344" s="21"/>
    </row>
    <row r="345" spans="1:9" ht="30" hidden="1" customHeight="1" x14ac:dyDescent="0.2">
      <c r="A345" s="47" t="s">
        <v>569</v>
      </c>
      <c r="B345" s="60" t="s">
        <v>567</v>
      </c>
      <c r="C345" s="29">
        <v>0</v>
      </c>
      <c r="D345" s="29"/>
      <c r="E345" s="64">
        <f t="shared" si="47"/>
        <v>0</v>
      </c>
      <c r="F345" s="29"/>
      <c r="G345" s="64">
        <f t="shared" si="39"/>
        <v>0</v>
      </c>
      <c r="H345" s="29" t="e">
        <f t="shared" si="31"/>
        <v>#DIV/0!</v>
      </c>
      <c r="I345" s="29"/>
    </row>
    <row r="346" spans="1:9" ht="26.25" customHeight="1" x14ac:dyDescent="0.2">
      <c r="A346" s="54" t="s">
        <v>454</v>
      </c>
      <c r="B346" s="58" t="s">
        <v>377</v>
      </c>
      <c r="C346" s="21">
        <f>C347</f>
        <v>0</v>
      </c>
      <c r="D346" s="21">
        <f t="shared" ref="D346:I346" si="53">D347</f>
        <v>4897.6000000000004</v>
      </c>
      <c r="E346" s="64">
        <f t="shared" si="47"/>
        <v>4897.6000000000004</v>
      </c>
      <c r="F346" s="21">
        <f t="shared" si="53"/>
        <v>4837</v>
      </c>
      <c r="G346" s="64">
        <f t="shared" si="39"/>
        <v>-60.600000000000364</v>
      </c>
      <c r="H346" s="21">
        <f t="shared" si="31"/>
        <v>98.76265926167919</v>
      </c>
      <c r="I346" s="21">
        <f t="shared" si="53"/>
        <v>0</v>
      </c>
    </row>
    <row r="347" spans="1:9" ht="27" customHeight="1" x14ac:dyDescent="0.2">
      <c r="A347" s="47" t="s">
        <v>455</v>
      </c>
      <c r="B347" s="60" t="s">
        <v>378</v>
      </c>
      <c r="C347" s="29">
        <f>32700-32700</f>
        <v>0</v>
      </c>
      <c r="D347" s="29">
        <v>4897.6000000000004</v>
      </c>
      <c r="E347" s="64">
        <f t="shared" si="47"/>
        <v>4897.6000000000004</v>
      </c>
      <c r="F347" s="29">
        <v>4837</v>
      </c>
      <c r="G347" s="64">
        <f t="shared" si="39"/>
        <v>-60.600000000000364</v>
      </c>
      <c r="H347" s="29">
        <f t="shared" si="31"/>
        <v>98.76265926167919</v>
      </c>
      <c r="I347" s="29"/>
    </row>
    <row r="348" spans="1:9" ht="14.25" customHeight="1" x14ac:dyDescent="0.2">
      <c r="A348" s="54" t="s">
        <v>368</v>
      </c>
      <c r="B348" s="58" t="s">
        <v>369</v>
      </c>
      <c r="C348" s="29">
        <f>C349</f>
        <v>0</v>
      </c>
      <c r="D348" s="29">
        <f>D349</f>
        <v>100</v>
      </c>
      <c r="E348" s="64">
        <f t="shared" si="47"/>
        <v>100</v>
      </c>
      <c r="F348" s="29">
        <f>F349</f>
        <v>100</v>
      </c>
      <c r="G348" s="64">
        <f t="shared" si="39"/>
        <v>0</v>
      </c>
      <c r="H348" s="29">
        <f t="shared" si="31"/>
        <v>100</v>
      </c>
      <c r="I348" s="29">
        <f>I349</f>
        <v>0</v>
      </c>
    </row>
    <row r="349" spans="1:9" ht="14.25" customHeight="1" x14ac:dyDescent="0.2">
      <c r="A349" s="47" t="s">
        <v>370</v>
      </c>
      <c r="B349" s="60" t="s">
        <v>369</v>
      </c>
      <c r="C349" s="29">
        <v>0</v>
      </c>
      <c r="D349" s="29">
        <v>100</v>
      </c>
      <c r="E349" s="64">
        <f t="shared" si="47"/>
        <v>100</v>
      </c>
      <c r="F349" s="29">
        <v>100</v>
      </c>
      <c r="G349" s="64">
        <f t="shared" si="39"/>
        <v>0</v>
      </c>
      <c r="H349" s="29">
        <f t="shared" si="31"/>
        <v>100</v>
      </c>
      <c r="I349" s="29"/>
    </row>
    <row r="350" spans="1:9" ht="25.5" x14ac:dyDescent="0.2">
      <c r="A350" s="54" t="s">
        <v>432</v>
      </c>
      <c r="B350" s="58" t="s">
        <v>430</v>
      </c>
      <c r="C350" s="21">
        <f>C351</f>
        <v>0</v>
      </c>
      <c r="D350" s="21">
        <f t="shared" ref="D350:F350" si="54">D351</f>
        <v>64488.5</v>
      </c>
      <c r="E350" s="64">
        <f t="shared" si="47"/>
        <v>64488.5</v>
      </c>
      <c r="F350" s="21">
        <f t="shared" si="54"/>
        <v>64488.5</v>
      </c>
      <c r="G350" s="64">
        <f t="shared" si="39"/>
        <v>0</v>
      </c>
      <c r="H350" s="21">
        <f t="shared" si="31"/>
        <v>100</v>
      </c>
      <c r="I350" s="21"/>
    </row>
    <row r="351" spans="1:9" ht="25.5" x14ac:dyDescent="0.2">
      <c r="A351" s="47" t="s">
        <v>433</v>
      </c>
      <c r="B351" s="60" t="s">
        <v>431</v>
      </c>
      <c r="C351" s="29">
        <v>0</v>
      </c>
      <c r="D351" s="29">
        <v>64488.5</v>
      </c>
      <c r="E351" s="64">
        <f t="shared" si="47"/>
        <v>64488.5</v>
      </c>
      <c r="F351" s="29">
        <v>64488.5</v>
      </c>
      <c r="G351" s="64">
        <f t="shared" si="39"/>
        <v>0</v>
      </c>
      <c r="H351" s="29">
        <f t="shared" si="31"/>
        <v>100</v>
      </c>
      <c r="I351" s="29"/>
    </row>
    <row r="352" spans="1:9" ht="28.9" customHeight="1" x14ac:dyDescent="0.2">
      <c r="A352" s="47" t="s">
        <v>371</v>
      </c>
      <c r="B352" s="60" t="s">
        <v>372</v>
      </c>
      <c r="C352" s="21">
        <f>C353</f>
        <v>63554.1</v>
      </c>
      <c r="D352" s="21">
        <f>D353</f>
        <v>63554.1</v>
      </c>
      <c r="E352" s="64">
        <f t="shared" si="47"/>
        <v>0</v>
      </c>
      <c r="F352" s="21">
        <f>F353</f>
        <v>60916.7</v>
      </c>
      <c r="G352" s="64">
        <f t="shared" si="39"/>
        <v>-2637.4000000000015</v>
      </c>
      <c r="H352" s="21">
        <f t="shared" si="31"/>
        <v>95.850149714967245</v>
      </c>
      <c r="I352" s="21"/>
    </row>
    <row r="353" spans="1:9" ht="42" customHeight="1" x14ac:dyDescent="0.2">
      <c r="A353" s="47" t="s">
        <v>373</v>
      </c>
      <c r="B353" s="60" t="s">
        <v>374</v>
      </c>
      <c r="C353" s="29">
        <v>63554.1</v>
      </c>
      <c r="D353" s="29">
        <v>63554.1</v>
      </c>
      <c r="E353" s="64">
        <f t="shared" si="47"/>
        <v>0</v>
      </c>
      <c r="F353" s="29">
        <v>60916.7</v>
      </c>
      <c r="G353" s="64">
        <f t="shared" si="39"/>
        <v>-2637.4000000000015</v>
      </c>
      <c r="H353" s="29">
        <f t="shared" si="31"/>
        <v>95.850149714967245</v>
      </c>
      <c r="I353" s="29"/>
    </row>
    <row r="354" spans="1:9" ht="31.9" hidden="1" customHeight="1" x14ac:dyDescent="0.2">
      <c r="A354" s="47" t="s">
        <v>413</v>
      </c>
      <c r="B354" s="20" t="s">
        <v>412</v>
      </c>
      <c r="C354" s="21">
        <f>C355</f>
        <v>0</v>
      </c>
      <c r="D354" s="21">
        <f>D355</f>
        <v>0</v>
      </c>
      <c r="E354" s="64">
        <f t="shared" si="47"/>
        <v>0</v>
      </c>
      <c r="F354" s="21">
        <f>F355</f>
        <v>0</v>
      </c>
      <c r="G354" s="64">
        <f t="shared" si="39"/>
        <v>0</v>
      </c>
      <c r="H354" s="21" t="e">
        <f t="shared" si="31"/>
        <v>#DIV/0!</v>
      </c>
      <c r="I354" s="29"/>
    </row>
    <row r="355" spans="1:9" ht="33" hidden="1" customHeight="1" x14ac:dyDescent="0.2">
      <c r="A355" s="47" t="s">
        <v>414</v>
      </c>
      <c r="B355" s="28" t="s">
        <v>411</v>
      </c>
      <c r="C355" s="29">
        <v>0</v>
      </c>
      <c r="D355" s="29"/>
      <c r="E355" s="64">
        <f t="shared" si="47"/>
        <v>0</v>
      </c>
      <c r="F355" s="29"/>
      <c r="G355" s="64">
        <f t="shared" si="39"/>
        <v>0</v>
      </c>
      <c r="H355" s="29" t="e">
        <f t="shared" ref="H355:H417" si="55">F355/D355*100</f>
        <v>#DIV/0!</v>
      </c>
      <c r="I355" s="29"/>
    </row>
    <row r="356" spans="1:9" ht="22.15" customHeight="1" x14ac:dyDescent="0.2">
      <c r="A356" s="48" t="s">
        <v>594</v>
      </c>
      <c r="B356" s="20" t="s">
        <v>592</v>
      </c>
      <c r="C356" s="21">
        <f t="shared" ref="C356:I356" si="56">C357</f>
        <v>820.5</v>
      </c>
      <c r="D356" s="21">
        <f t="shared" si="56"/>
        <v>820.5</v>
      </c>
      <c r="E356" s="64">
        <f t="shared" si="47"/>
        <v>0</v>
      </c>
      <c r="F356" s="21">
        <f t="shared" si="56"/>
        <v>814</v>
      </c>
      <c r="G356" s="64">
        <f t="shared" si="39"/>
        <v>-6.5</v>
      </c>
      <c r="H356" s="21">
        <f t="shared" si="55"/>
        <v>99.2078001218769</v>
      </c>
      <c r="I356" s="21">
        <f t="shared" si="56"/>
        <v>0</v>
      </c>
    </row>
    <row r="357" spans="1:9" ht="33" customHeight="1" x14ac:dyDescent="0.2">
      <c r="A357" s="59" t="s">
        <v>595</v>
      </c>
      <c r="B357" s="28" t="s">
        <v>593</v>
      </c>
      <c r="C357" s="29">
        <v>820.5</v>
      </c>
      <c r="D357" s="29">
        <v>820.5</v>
      </c>
      <c r="E357" s="64">
        <f t="shared" si="47"/>
        <v>0</v>
      </c>
      <c r="F357" s="29">
        <v>814</v>
      </c>
      <c r="G357" s="64">
        <f t="shared" si="39"/>
        <v>-6.5</v>
      </c>
      <c r="H357" s="29">
        <f t="shared" si="55"/>
        <v>99.2078001218769</v>
      </c>
      <c r="I357" s="29"/>
    </row>
    <row r="358" spans="1:9" ht="33" hidden="1" customHeight="1" x14ac:dyDescent="0.2">
      <c r="A358" s="48" t="s">
        <v>436</v>
      </c>
      <c r="B358" s="20" t="s">
        <v>434</v>
      </c>
      <c r="C358" s="21">
        <f>C359</f>
        <v>0</v>
      </c>
      <c r="D358" s="21">
        <f>D359</f>
        <v>0</v>
      </c>
      <c r="E358" s="64">
        <f t="shared" si="47"/>
        <v>0</v>
      </c>
      <c r="F358" s="21">
        <f>F359</f>
        <v>0</v>
      </c>
      <c r="G358" s="64">
        <f t="shared" si="39"/>
        <v>0</v>
      </c>
      <c r="H358" s="21" t="e">
        <f t="shared" si="55"/>
        <v>#DIV/0!</v>
      </c>
      <c r="I358" s="21"/>
    </row>
    <row r="359" spans="1:9" ht="33" hidden="1" customHeight="1" x14ac:dyDescent="0.2">
      <c r="A359" s="59" t="s">
        <v>437</v>
      </c>
      <c r="B359" s="28" t="s">
        <v>435</v>
      </c>
      <c r="C359" s="29">
        <v>0</v>
      </c>
      <c r="D359" s="29">
        <v>0</v>
      </c>
      <c r="E359" s="64">
        <f t="shared" si="47"/>
        <v>0</v>
      </c>
      <c r="F359" s="29">
        <v>0</v>
      </c>
      <c r="G359" s="64">
        <f t="shared" si="39"/>
        <v>0</v>
      </c>
      <c r="H359" s="29" t="e">
        <f t="shared" si="55"/>
        <v>#DIV/0!</v>
      </c>
      <c r="I359" s="29"/>
    </row>
    <row r="360" spans="1:9" s="26" customFormat="1" ht="15.75" customHeight="1" x14ac:dyDescent="0.2">
      <c r="A360" s="54" t="s">
        <v>456</v>
      </c>
      <c r="B360" s="38" t="s">
        <v>379</v>
      </c>
      <c r="C360" s="21">
        <f>C361</f>
        <v>295605.09999999998</v>
      </c>
      <c r="D360" s="21">
        <f>D361</f>
        <v>488409</v>
      </c>
      <c r="E360" s="64">
        <f t="shared" si="47"/>
        <v>192803.90000000002</v>
      </c>
      <c r="F360" s="21">
        <f>F361</f>
        <v>355337.3</v>
      </c>
      <c r="G360" s="64">
        <f t="shared" si="39"/>
        <v>-133071.70000000001</v>
      </c>
      <c r="H360" s="21">
        <f t="shared" si="55"/>
        <v>72.754044253893767</v>
      </c>
      <c r="I360" s="21">
        <f>I361</f>
        <v>0</v>
      </c>
    </row>
    <row r="361" spans="1:9" ht="15.75" customHeight="1" x14ac:dyDescent="0.2">
      <c r="A361" s="47" t="s">
        <v>457</v>
      </c>
      <c r="B361" s="23" t="s">
        <v>380</v>
      </c>
      <c r="C361" s="29">
        <v>295605.09999999998</v>
      </c>
      <c r="D361" s="29">
        <v>488409</v>
      </c>
      <c r="E361" s="64">
        <f t="shared" si="47"/>
        <v>192803.90000000002</v>
      </c>
      <c r="F361" s="29">
        <v>355337.3</v>
      </c>
      <c r="G361" s="64">
        <f t="shared" si="39"/>
        <v>-133071.70000000001</v>
      </c>
      <c r="H361" s="29">
        <f t="shared" si="55"/>
        <v>72.754044253893767</v>
      </c>
      <c r="I361" s="29"/>
    </row>
    <row r="362" spans="1:9" s="33" customFormat="1" ht="15.75" customHeight="1" x14ac:dyDescent="0.2">
      <c r="A362" s="16" t="s">
        <v>458</v>
      </c>
      <c r="B362" s="41" t="s">
        <v>381</v>
      </c>
      <c r="C362" s="14">
        <f>C363+C365+C367+C371+C373+C377+C379+C369</f>
        <v>1714623.5999999999</v>
      </c>
      <c r="D362" s="14">
        <f>D363+D365+D367+D371+D373+D377+D379+D369+D375</f>
        <v>1700389.2</v>
      </c>
      <c r="E362" s="14">
        <f t="shared" si="47"/>
        <v>-14234.399999999907</v>
      </c>
      <c r="F362" s="14">
        <f>F363+F365+F367+F371+F373+F377+F379+F369+F375</f>
        <v>1700241.6</v>
      </c>
      <c r="G362" s="64">
        <f t="shared" si="39"/>
        <v>-147.5999999998603</v>
      </c>
      <c r="H362" s="14">
        <f t="shared" si="55"/>
        <v>99.991319634351967</v>
      </c>
      <c r="I362" s="14">
        <f t="shared" ref="I362" si="57">I363+I365+I367+I371+I373+I377+I379</f>
        <v>0</v>
      </c>
    </row>
    <row r="363" spans="1:9" s="26" customFormat="1" ht="27.75" customHeight="1" x14ac:dyDescent="0.2">
      <c r="A363" s="54" t="s">
        <v>459</v>
      </c>
      <c r="B363" s="38" t="s">
        <v>382</v>
      </c>
      <c r="C363" s="21">
        <f>C364</f>
        <v>1671894.2</v>
      </c>
      <c r="D363" s="21">
        <f>D364</f>
        <v>1650526.9</v>
      </c>
      <c r="E363" s="64">
        <f t="shared" si="47"/>
        <v>-21367.300000000047</v>
      </c>
      <c r="F363" s="21">
        <f>F364</f>
        <v>1650526.9</v>
      </c>
      <c r="G363" s="64">
        <f t="shared" si="39"/>
        <v>0</v>
      </c>
      <c r="H363" s="21">
        <f t="shared" si="55"/>
        <v>100</v>
      </c>
      <c r="I363" s="21">
        <f>I364</f>
        <v>0</v>
      </c>
    </row>
    <row r="364" spans="1:9" ht="27" customHeight="1" x14ac:dyDescent="0.2">
      <c r="A364" s="47" t="s">
        <v>460</v>
      </c>
      <c r="B364" s="53" t="s">
        <v>383</v>
      </c>
      <c r="C364" s="29">
        <v>1671894.2</v>
      </c>
      <c r="D364" s="29">
        <v>1650526.9</v>
      </c>
      <c r="E364" s="64">
        <f t="shared" si="47"/>
        <v>-21367.300000000047</v>
      </c>
      <c r="F364" s="29">
        <v>1650526.9</v>
      </c>
      <c r="G364" s="64">
        <f t="shared" si="39"/>
        <v>0</v>
      </c>
      <c r="H364" s="29">
        <f t="shared" si="55"/>
        <v>100</v>
      </c>
      <c r="I364" s="29"/>
    </row>
    <row r="365" spans="1:9" ht="39.75" customHeight="1" x14ac:dyDescent="0.2">
      <c r="A365" s="54" t="s">
        <v>461</v>
      </c>
      <c r="B365" s="38" t="s">
        <v>384</v>
      </c>
      <c r="C365" s="21">
        <f>C366</f>
        <v>33443.9</v>
      </c>
      <c r="D365" s="21">
        <f>D366</f>
        <v>33443.9</v>
      </c>
      <c r="E365" s="64">
        <f t="shared" si="47"/>
        <v>0</v>
      </c>
      <c r="F365" s="21">
        <f>F366</f>
        <v>33443.9</v>
      </c>
      <c r="G365" s="64">
        <f t="shared" si="39"/>
        <v>0</v>
      </c>
      <c r="H365" s="21">
        <f t="shared" si="55"/>
        <v>100</v>
      </c>
      <c r="I365" s="21"/>
    </row>
    <row r="366" spans="1:9" ht="40.5" customHeight="1" x14ac:dyDescent="0.2">
      <c r="A366" s="59" t="s">
        <v>462</v>
      </c>
      <c r="B366" s="23" t="s">
        <v>385</v>
      </c>
      <c r="C366" s="29">
        <v>33443.9</v>
      </c>
      <c r="D366" s="29">
        <v>33443.9</v>
      </c>
      <c r="E366" s="64">
        <f t="shared" si="47"/>
        <v>0</v>
      </c>
      <c r="F366" s="29">
        <v>33443.9</v>
      </c>
      <c r="G366" s="64">
        <f t="shared" si="39"/>
        <v>0</v>
      </c>
      <c r="H366" s="29">
        <f t="shared" si="55"/>
        <v>100</v>
      </c>
      <c r="I366" s="29"/>
    </row>
    <row r="367" spans="1:9" ht="39.75" customHeight="1" x14ac:dyDescent="0.2">
      <c r="A367" s="54" t="s">
        <v>463</v>
      </c>
      <c r="B367" s="38" t="s">
        <v>386</v>
      </c>
      <c r="C367" s="21">
        <f>C368</f>
        <v>68.7</v>
      </c>
      <c r="D367" s="21">
        <f>D368</f>
        <v>68.7</v>
      </c>
      <c r="E367" s="64">
        <f t="shared" si="47"/>
        <v>0</v>
      </c>
      <c r="F367" s="21">
        <f>F368</f>
        <v>68.7</v>
      </c>
      <c r="G367" s="64">
        <f t="shared" si="39"/>
        <v>0</v>
      </c>
      <c r="H367" s="21">
        <f t="shared" si="55"/>
        <v>100</v>
      </c>
      <c r="I367" s="21">
        <f>I368</f>
        <v>0</v>
      </c>
    </row>
    <row r="368" spans="1:9" ht="39.75" customHeight="1" x14ac:dyDescent="0.2">
      <c r="A368" s="59" t="s">
        <v>464</v>
      </c>
      <c r="B368" s="23" t="s">
        <v>387</v>
      </c>
      <c r="C368" s="29">
        <v>68.7</v>
      </c>
      <c r="D368" s="29">
        <v>68.7</v>
      </c>
      <c r="E368" s="64">
        <f t="shared" si="47"/>
        <v>0</v>
      </c>
      <c r="F368" s="29">
        <v>68.7</v>
      </c>
      <c r="G368" s="64">
        <f t="shared" si="39"/>
        <v>0</v>
      </c>
      <c r="H368" s="29">
        <f t="shared" si="55"/>
        <v>100</v>
      </c>
      <c r="I368" s="29">
        <v>0</v>
      </c>
    </row>
    <row r="369" spans="1:9" ht="63.75" customHeight="1" x14ac:dyDescent="0.2">
      <c r="A369" s="48" t="s">
        <v>448</v>
      </c>
      <c r="B369" s="20" t="s">
        <v>446</v>
      </c>
      <c r="C369" s="21">
        <v>0</v>
      </c>
      <c r="D369" s="21">
        <f>D370</f>
        <v>1592.3</v>
      </c>
      <c r="E369" s="64">
        <f t="shared" si="47"/>
        <v>1592.3</v>
      </c>
      <c r="F369" s="21">
        <f>F370</f>
        <v>1592.3</v>
      </c>
      <c r="G369" s="64">
        <f t="shared" si="39"/>
        <v>0</v>
      </c>
      <c r="H369" s="21">
        <f t="shared" si="55"/>
        <v>100</v>
      </c>
      <c r="I369" s="21"/>
    </row>
    <row r="370" spans="1:9" ht="63.75" customHeight="1" x14ac:dyDescent="0.2">
      <c r="A370" s="59" t="s">
        <v>449</v>
      </c>
      <c r="B370" s="23" t="s">
        <v>447</v>
      </c>
      <c r="C370" s="29">
        <v>0</v>
      </c>
      <c r="D370" s="29">
        <v>1592.3</v>
      </c>
      <c r="E370" s="64">
        <f t="shared" si="47"/>
        <v>1592.3</v>
      </c>
      <c r="F370" s="29">
        <v>1592.3</v>
      </c>
      <c r="G370" s="64">
        <f t="shared" si="39"/>
        <v>0</v>
      </c>
      <c r="H370" s="29">
        <f t="shared" si="55"/>
        <v>100</v>
      </c>
      <c r="I370" s="29"/>
    </row>
    <row r="371" spans="1:9" s="26" customFormat="1" ht="39.75" customHeight="1" x14ac:dyDescent="0.2">
      <c r="A371" s="54" t="s">
        <v>465</v>
      </c>
      <c r="B371" s="20" t="s">
        <v>815</v>
      </c>
      <c r="C371" s="21">
        <f>C372</f>
        <v>0</v>
      </c>
      <c r="D371" s="21">
        <f>D372</f>
        <v>1592.3</v>
      </c>
      <c r="E371" s="64">
        <f t="shared" si="47"/>
        <v>1592.3</v>
      </c>
      <c r="F371" s="21">
        <f>F372</f>
        <v>1592.3</v>
      </c>
      <c r="G371" s="64">
        <f t="shared" si="39"/>
        <v>0</v>
      </c>
      <c r="H371" s="21">
        <f t="shared" si="55"/>
        <v>100</v>
      </c>
      <c r="I371" s="21">
        <f>I372</f>
        <v>0</v>
      </c>
    </row>
    <row r="372" spans="1:9" ht="39" customHeight="1" x14ac:dyDescent="0.2">
      <c r="A372" s="47" t="s">
        <v>466</v>
      </c>
      <c r="B372" s="23" t="s">
        <v>816</v>
      </c>
      <c r="C372" s="29">
        <v>0</v>
      </c>
      <c r="D372" s="29">
        <v>1592.3</v>
      </c>
      <c r="E372" s="64">
        <f t="shared" si="47"/>
        <v>1592.3</v>
      </c>
      <c r="F372" s="29">
        <v>1592.3</v>
      </c>
      <c r="G372" s="64">
        <f t="shared" si="39"/>
        <v>0</v>
      </c>
      <c r="H372" s="29">
        <f t="shared" si="55"/>
        <v>100</v>
      </c>
      <c r="I372" s="29">
        <v>0</v>
      </c>
    </row>
    <row r="373" spans="1:9" ht="42.6" customHeight="1" x14ac:dyDescent="0.2">
      <c r="A373" s="54" t="s">
        <v>467</v>
      </c>
      <c r="B373" s="20" t="s">
        <v>818</v>
      </c>
      <c r="C373" s="21">
        <f>C374</f>
        <v>0</v>
      </c>
      <c r="D373" s="21">
        <f>D374</f>
        <v>835.1</v>
      </c>
      <c r="E373" s="64">
        <f t="shared" si="47"/>
        <v>835.1</v>
      </c>
      <c r="F373" s="21">
        <f>F374</f>
        <v>835.1</v>
      </c>
      <c r="G373" s="64">
        <f t="shared" si="39"/>
        <v>0</v>
      </c>
      <c r="H373" s="21">
        <f t="shared" si="55"/>
        <v>100</v>
      </c>
      <c r="I373" s="29"/>
    </row>
    <row r="374" spans="1:9" ht="43.15" customHeight="1" x14ac:dyDescent="0.2">
      <c r="A374" s="59" t="s">
        <v>468</v>
      </c>
      <c r="B374" s="23" t="s">
        <v>817</v>
      </c>
      <c r="C374" s="29">
        <v>0</v>
      </c>
      <c r="D374" s="29">
        <v>835.1</v>
      </c>
      <c r="E374" s="64">
        <f t="shared" si="47"/>
        <v>835.1</v>
      </c>
      <c r="F374" s="29">
        <v>835.1</v>
      </c>
      <c r="G374" s="64">
        <f t="shared" si="39"/>
        <v>0</v>
      </c>
      <c r="H374" s="29">
        <f t="shared" si="55"/>
        <v>100</v>
      </c>
      <c r="I374" s="29"/>
    </row>
    <row r="375" spans="1:9" ht="13.5" x14ac:dyDescent="0.2">
      <c r="A375" s="48" t="s">
        <v>758</v>
      </c>
      <c r="B375" s="20" t="s">
        <v>757</v>
      </c>
      <c r="C375" s="21">
        <v>0</v>
      </c>
      <c r="D375" s="21">
        <f>D376</f>
        <v>2322.6999999999998</v>
      </c>
      <c r="E375" s="76">
        <f t="shared" si="47"/>
        <v>2322.6999999999998</v>
      </c>
      <c r="F375" s="21">
        <f>F376</f>
        <v>2187</v>
      </c>
      <c r="G375" s="76"/>
      <c r="H375" s="21">
        <f t="shared" si="55"/>
        <v>94.157661342403244</v>
      </c>
      <c r="I375" s="29"/>
    </row>
    <row r="376" spans="1:9" ht="25.5" x14ac:dyDescent="0.2">
      <c r="A376" s="59" t="s">
        <v>756</v>
      </c>
      <c r="B376" s="23" t="s">
        <v>755</v>
      </c>
      <c r="C376" s="29">
        <v>0</v>
      </c>
      <c r="D376" s="29">
        <v>2322.6999999999998</v>
      </c>
      <c r="E376" s="64">
        <f t="shared" si="47"/>
        <v>2322.6999999999998</v>
      </c>
      <c r="F376" s="29">
        <v>2187</v>
      </c>
      <c r="G376" s="64"/>
      <c r="H376" s="29">
        <f t="shared" si="55"/>
        <v>94.157661342403244</v>
      </c>
      <c r="I376" s="29"/>
    </row>
    <row r="377" spans="1:9" ht="17.45" customHeight="1" x14ac:dyDescent="0.2">
      <c r="A377" s="48" t="s">
        <v>469</v>
      </c>
      <c r="B377" s="20" t="s">
        <v>388</v>
      </c>
      <c r="C377" s="21">
        <f>C378</f>
        <v>8353</v>
      </c>
      <c r="D377" s="21">
        <f>D378</f>
        <v>9127.2000000000007</v>
      </c>
      <c r="E377" s="64">
        <f t="shared" si="47"/>
        <v>774.20000000000073</v>
      </c>
      <c r="F377" s="21">
        <f>F378</f>
        <v>9115.2999999999993</v>
      </c>
      <c r="G377" s="64">
        <f t="shared" si="39"/>
        <v>-11.900000000001455</v>
      </c>
      <c r="H377" s="21">
        <f t="shared" si="55"/>
        <v>99.869620475063527</v>
      </c>
      <c r="I377" s="21"/>
    </row>
    <row r="378" spans="1:9" ht="27.6" customHeight="1" x14ac:dyDescent="0.2">
      <c r="A378" s="47" t="s">
        <v>470</v>
      </c>
      <c r="B378" s="23" t="s">
        <v>389</v>
      </c>
      <c r="C378" s="29">
        <v>8353</v>
      </c>
      <c r="D378" s="29">
        <v>9127.2000000000007</v>
      </c>
      <c r="E378" s="64">
        <f t="shared" si="47"/>
        <v>774.20000000000073</v>
      </c>
      <c r="F378" s="29">
        <v>9115.2999999999993</v>
      </c>
      <c r="G378" s="64">
        <f t="shared" si="39"/>
        <v>-11.900000000001455</v>
      </c>
      <c r="H378" s="29">
        <f t="shared" si="55"/>
        <v>99.869620475063527</v>
      </c>
      <c r="I378" s="29"/>
    </row>
    <row r="379" spans="1:9" s="26" customFormat="1" ht="16.5" customHeight="1" x14ac:dyDescent="0.2">
      <c r="A379" s="48" t="s">
        <v>471</v>
      </c>
      <c r="B379" s="38" t="s">
        <v>390</v>
      </c>
      <c r="C379" s="21">
        <f>C380</f>
        <v>863.8</v>
      </c>
      <c r="D379" s="21">
        <f>D380</f>
        <v>880.1</v>
      </c>
      <c r="E379" s="64">
        <f t="shared" si="47"/>
        <v>16.300000000000068</v>
      </c>
      <c r="F379" s="21">
        <f>F380</f>
        <v>880.1</v>
      </c>
      <c r="G379" s="64">
        <f t="shared" si="39"/>
        <v>0</v>
      </c>
      <c r="H379" s="21">
        <f t="shared" si="55"/>
        <v>100</v>
      </c>
      <c r="I379" s="21">
        <f>I380</f>
        <v>0</v>
      </c>
    </row>
    <row r="380" spans="1:9" ht="16.5" customHeight="1" x14ac:dyDescent="0.2">
      <c r="A380" s="59" t="s">
        <v>472</v>
      </c>
      <c r="B380" s="60" t="s">
        <v>391</v>
      </c>
      <c r="C380" s="29">
        <v>863.8</v>
      </c>
      <c r="D380" s="29">
        <v>880.1</v>
      </c>
      <c r="E380" s="64">
        <f t="shared" si="47"/>
        <v>16.300000000000068</v>
      </c>
      <c r="F380" s="29">
        <v>880.1</v>
      </c>
      <c r="G380" s="64">
        <f t="shared" ref="G380:G417" si="58">F380-D380</f>
        <v>0</v>
      </c>
      <c r="H380" s="29">
        <f t="shared" si="55"/>
        <v>100</v>
      </c>
      <c r="I380" s="29"/>
    </row>
    <row r="381" spans="1:9" s="33" customFormat="1" x14ac:dyDescent="0.2">
      <c r="A381" s="56" t="s">
        <v>473</v>
      </c>
      <c r="B381" s="57" t="s">
        <v>392</v>
      </c>
      <c r="C381" s="42">
        <f>C386+C388+C382+C384</f>
        <v>275406.40000000002</v>
      </c>
      <c r="D381" s="42">
        <f>D386+D388+D382+D384</f>
        <v>698648.89999999991</v>
      </c>
      <c r="E381" s="42">
        <f t="shared" si="47"/>
        <v>423242.49999999988</v>
      </c>
      <c r="F381" s="42">
        <f t="shared" ref="F381" si="59">F386+F388+F382+F384</f>
        <v>675188.2</v>
      </c>
      <c r="G381" s="64">
        <f t="shared" si="58"/>
        <v>-23460.699999999953</v>
      </c>
      <c r="H381" s="42">
        <f t="shared" si="55"/>
        <v>96.641989989535531</v>
      </c>
      <c r="I381" s="42" t="e">
        <f>I382+I388+I386+#REF!+#REF!</f>
        <v>#REF!</v>
      </c>
    </row>
    <row r="382" spans="1:9" ht="38.25" x14ac:dyDescent="0.2">
      <c r="A382" s="48" t="s">
        <v>698</v>
      </c>
      <c r="B382" s="58" t="s">
        <v>695</v>
      </c>
      <c r="C382" s="21">
        <f>C383</f>
        <v>61988.2</v>
      </c>
      <c r="D382" s="21">
        <f>D383</f>
        <v>71421.2</v>
      </c>
      <c r="E382" s="76">
        <f t="shared" si="47"/>
        <v>9433</v>
      </c>
      <c r="F382" s="21">
        <f>F383</f>
        <v>71421.2</v>
      </c>
      <c r="G382" s="76">
        <f t="shared" si="58"/>
        <v>0</v>
      </c>
      <c r="H382" s="21">
        <f t="shared" si="55"/>
        <v>100</v>
      </c>
      <c r="I382" s="29">
        <f>I383</f>
        <v>0</v>
      </c>
    </row>
    <row r="383" spans="1:9" ht="39" customHeight="1" x14ac:dyDescent="0.2">
      <c r="A383" s="59" t="s">
        <v>697</v>
      </c>
      <c r="B383" s="60" t="s">
        <v>696</v>
      </c>
      <c r="C383" s="29">
        <v>61988.2</v>
      </c>
      <c r="D383" s="29">
        <v>71421.2</v>
      </c>
      <c r="E383" s="64">
        <f t="shared" si="47"/>
        <v>9433</v>
      </c>
      <c r="F383" s="29">
        <v>71421.2</v>
      </c>
      <c r="G383" s="64">
        <f t="shared" si="58"/>
        <v>0</v>
      </c>
      <c r="H383" s="29">
        <f t="shared" si="55"/>
        <v>100</v>
      </c>
      <c r="I383" s="29"/>
    </row>
    <row r="384" spans="1:9" ht="28.5" customHeight="1" x14ac:dyDescent="0.2">
      <c r="A384" s="48" t="s">
        <v>741</v>
      </c>
      <c r="B384" s="58" t="s">
        <v>742</v>
      </c>
      <c r="C384" s="21">
        <f>SUM(C385)</f>
        <v>0</v>
      </c>
      <c r="D384" s="21">
        <f t="shared" ref="D384:G384" si="60">SUM(D385)</f>
        <v>1000</v>
      </c>
      <c r="E384" s="21">
        <f t="shared" si="47"/>
        <v>1000</v>
      </c>
      <c r="F384" s="21">
        <f t="shared" si="60"/>
        <v>1000</v>
      </c>
      <c r="G384" s="21">
        <f t="shared" si="60"/>
        <v>0</v>
      </c>
      <c r="H384" s="21">
        <f t="shared" si="55"/>
        <v>100</v>
      </c>
      <c r="I384" s="29"/>
    </row>
    <row r="385" spans="1:9" ht="25.5" x14ac:dyDescent="0.2">
      <c r="A385" s="59" t="s">
        <v>743</v>
      </c>
      <c r="B385" s="60" t="s">
        <v>744</v>
      </c>
      <c r="C385" s="29">
        <v>0</v>
      </c>
      <c r="D385" s="29">
        <v>1000</v>
      </c>
      <c r="E385" s="64">
        <f t="shared" si="47"/>
        <v>1000</v>
      </c>
      <c r="F385" s="29">
        <v>1000</v>
      </c>
      <c r="G385" s="64"/>
      <c r="H385" s="29">
        <f t="shared" si="55"/>
        <v>100</v>
      </c>
      <c r="I385" s="29"/>
    </row>
    <row r="386" spans="1:9" ht="25.5" hidden="1" x14ac:dyDescent="0.2">
      <c r="A386" s="48" t="s">
        <v>660</v>
      </c>
      <c r="B386" s="58" t="s">
        <v>661</v>
      </c>
      <c r="C386" s="21">
        <f>C387</f>
        <v>0</v>
      </c>
      <c r="D386" s="21">
        <f>D387</f>
        <v>0</v>
      </c>
      <c r="E386" s="76">
        <f t="shared" si="47"/>
        <v>0</v>
      </c>
      <c r="F386" s="21">
        <f>F387</f>
        <v>0</v>
      </c>
      <c r="G386" s="76">
        <f t="shared" si="58"/>
        <v>0</v>
      </c>
      <c r="H386" s="21" t="e">
        <f t="shared" si="55"/>
        <v>#DIV/0!</v>
      </c>
      <c r="I386" s="29">
        <f>I387</f>
        <v>0</v>
      </c>
    </row>
    <row r="387" spans="1:9" ht="25.5" hidden="1" x14ac:dyDescent="0.2">
      <c r="A387" s="59" t="s">
        <v>662</v>
      </c>
      <c r="B387" s="60" t="s">
        <v>659</v>
      </c>
      <c r="C387" s="29">
        <v>0</v>
      </c>
      <c r="D387" s="29"/>
      <c r="E387" s="64">
        <f t="shared" si="47"/>
        <v>0</v>
      </c>
      <c r="F387" s="29"/>
      <c r="G387" s="64">
        <f t="shared" si="58"/>
        <v>0</v>
      </c>
      <c r="H387" s="29" t="e">
        <f t="shared" si="55"/>
        <v>#DIV/0!</v>
      </c>
      <c r="I387" s="29">
        <v>0</v>
      </c>
    </row>
    <row r="388" spans="1:9" s="26" customFormat="1" ht="14.25" customHeight="1" x14ac:dyDescent="0.2">
      <c r="A388" s="48" t="s">
        <v>474</v>
      </c>
      <c r="B388" s="58" t="s">
        <v>393</v>
      </c>
      <c r="C388" s="21">
        <f>C389</f>
        <v>213418.2</v>
      </c>
      <c r="D388" s="21">
        <f>D389</f>
        <v>626227.69999999995</v>
      </c>
      <c r="E388" s="64">
        <f t="shared" si="47"/>
        <v>412809.49999999994</v>
      </c>
      <c r="F388" s="21">
        <f>F389</f>
        <v>602767</v>
      </c>
      <c r="G388" s="64">
        <f t="shared" si="58"/>
        <v>-23460.699999999953</v>
      </c>
      <c r="H388" s="21">
        <f t="shared" si="55"/>
        <v>96.253647036054147</v>
      </c>
      <c r="I388" s="21">
        <f>I389</f>
        <v>0</v>
      </c>
    </row>
    <row r="389" spans="1:9" ht="14.25" customHeight="1" x14ac:dyDescent="0.2">
      <c r="A389" s="59" t="s">
        <v>475</v>
      </c>
      <c r="B389" s="60" t="s">
        <v>394</v>
      </c>
      <c r="C389" s="29">
        <v>213418.2</v>
      </c>
      <c r="D389" s="29">
        <v>626227.69999999995</v>
      </c>
      <c r="E389" s="64">
        <f t="shared" si="47"/>
        <v>412809.49999999994</v>
      </c>
      <c r="F389" s="29">
        <v>602767</v>
      </c>
      <c r="G389" s="64">
        <f t="shared" si="58"/>
        <v>-23460.699999999953</v>
      </c>
      <c r="H389" s="29">
        <f t="shared" si="55"/>
        <v>96.253647036054147</v>
      </c>
      <c r="I389" s="29">
        <v>0</v>
      </c>
    </row>
    <row r="390" spans="1:9" ht="25.5" customHeight="1" x14ac:dyDescent="0.2">
      <c r="A390" s="56" t="s">
        <v>803</v>
      </c>
      <c r="B390" s="57" t="s">
        <v>780</v>
      </c>
      <c r="C390" s="42">
        <f>C391</f>
        <v>0</v>
      </c>
      <c r="D390" s="42">
        <f t="shared" ref="D390:F391" si="61">D391</f>
        <v>162</v>
      </c>
      <c r="E390" s="42">
        <f t="shared" si="47"/>
        <v>162</v>
      </c>
      <c r="F390" s="42">
        <f t="shared" si="61"/>
        <v>411.3</v>
      </c>
      <c r="G390" s="73"/>
      <c r="H390" s="29">
        <f t="shared" si="55"/>
        <v>253.88888888888889</v>
      </c>
      <c r="I390" s="29"/>
    </row>
    <row r="391" spans="1:9" ht="25.5" x14ac:dyDescent="0.2">
      <c r="A391" s="48" t="s">
        <v>804</v>
      </c>
      <c r="B391" s="58" t="s">
        <v>781</v>
      </c>
      <c r="C391" s="21">
        <f>C392</f>
        <v>0</v>
      </c>
      <c r="D391" s="21">
        <f t="shared" si="61"/>
        <v>162</v>
      </c>
      <c r="E391" s="21">
        <f t="shared" si="47"/>
        <v>162</v>
      </c>
      <c r="F391" s="21">
        <f t="shared" si="61"/>
        <v>411.3</v>
      </c>
      <c r="G391" s="76"/>
      <c r="H391" s="29">
        <f t="shared" si="55"/>
        <v>253.88888888888889</v>
      </c>
      <c r="I391" s="29"/>
    </row>
    <row r="392" spans="1:9" ht="25.5" x14ac:dyDescent="0.2">
      <c r="A392" s="59" t="s">
        <v>805</v>
      </c>
      <c r="B392" s="60" t="s">
        <v>782</v>
      </c>
      <c r="C392" s="29">
        <v>0</v>
      </c>
      <c r="D392" s="29">
        <v>162</v>
      </c>
      <c r="E392" s="64">
        <f t="shared" si="47"/>
        <v>162</v>
      </c>
      <c r="F392" s="29">
        <v>411.3</v>
      </c>
      <c r="G392" s="64"/>
      <c r="H392" s="29">
        <f t="shared" si="55"/>
        <v>253.88888888888889</v>
      </c>
      <c r="I392" s="29"/>
    </row>
    <row r="393" spans="1:9" ht="14.25" customHeight="1" x14ac:dyDescent="0.2">
      <c r="A393" s="44" t="s">
        <v>395</v>
      </c>
      <c r="B393" s="13" t="s">
        <v>814</v>
      </c>
      <c r="C393" s="14">
        <f>C394</f>
        <v>160868.20000000001</v>
      </c>
      <c r="D393" s="14">
        <f>D394</f>
        <v>23620.2</v>
      </c>
      <c r="E393" s="64">
        <f t="shared" si="47"/>
        <v>-137248</v>
      </c>
      <c r="F393" s="14">
        <f>F394</f>
        <v>23620.2</v>
      </c>
      <c r="G393" s="64">
        <f t="shared" si="58"/>
        <v>0</v>
      </c>
      <c r="H393" s="14">
        <f t="shared" si="55"/>
        <v>100</v>
      </c>
      <c r="I393" s="14">
        <f>I394</f>
        <v>0</v>
      </c>
    </row>
    <row r="394" spans="1:9" s="26" customFormat="1" ht="19.149999999999999" customHeight="1" x14ac:dyDescent="0.2">
      <c r="A394" s="37" t="s">
        <v>476</v>
      </c>
      <c r="B394" s="38" t="s">
        <v>396</v>
      </c>
      <c r="C394" s="25">
        <f>C396+C395</f>
        <v>160868.20000000001</v>
      </c>
      <c r="D394" s="25">
        <f>D396+D395</f>
        <v>23620.2</v>
      </c>
      <c r="E394" s="64">
        <f t="shared" si="47"/>
        <v>-137248</v>
      </c>
      <c r="F394" s="25">
        <f>F396+F395</f>
        <v>23620.2</v>
      </c>
      <c r="G394" s="64">
        <f t="shared" si="58"/>
        <v>0</v>
      </c>
      <c r="H394" s="25">
        <f t="shared" si="55"/>
        <v>100</v>
      </c>
      <c r="I394" s="25">
        <f>I396+I395</f>
        <v>0</v>
      </c>
    </row>
    <row r="395" spans="1:9" ht="39.75" customHeight="1" x14ac:dyDescent="0.2">
      <c r="A395" s="22" t="s">
        <v>397</v>
      </c>
      <c r="B395" s="23" t="s">
        <v>398</v>
      </c>
      <c r="C395" s="24">
        <v>0</v>
      </c>
      <c r="D395" s="24">
        <v>1424.3</v>
      </c>
      <c r="E395" s="64">
        <f t="shared" si="47"/>
        <v>1424.3</v>
      </c>
      <c r="F395" s="24">
        <v>1424.3</v>
      </c>
      <c r="G395" s="64">
        <f t="shared" si="58"/>
        <v>0</v>
      </c>
      <c r="H395" s="24">
        <f t="shared" si="55"/>
        <v>100</v>
      </c>
      <c r="I395" s="24"/>
    </row>
    <row r="396" spans="1:9" x14ac:dyDescent="0.2">
      <c r="A396" s="22" t="s">
        <v>477</v>
      </c>
      <c r="B396" s="23" t="s">
        <v>396</v>
      </c>
      <c r="C396" s="24">
        <v>160868.20000000001</v>
      </c>
      <c r="D396" s="24">
        <v>22195.9</v>
      </c>
      <c r="E396" s="64">
        <f t="shared" si="47"/>
        <v>-138672.30000000002</v>
      </c>
      <c r="F396" s="24">
        <v>22195.9</v>
      </c>
      <c r="G396" s="64">
        <f t="shared" si="58"/>
        <v>0</v>
      </c>
      <c r="H396" s="24">
        <f t="shared" si="55"/>
        <v>100</v>
      </c>
      <c r="I396" s="24"/>
    </row>
    <row r="397" spans="1:9" ht="63.75" x14ac:dyDescent="0.2">
      <c r="A397" s="12" t="s">
        <v>399</v>
      </c>
      <c r="B397" s="57" t="s">
        <v>400</v>
      </c>
      <c r="C397" s="42">
        <f>C398</f>
        <v>0</v>
      </c>
      <c r="D397" s="42">
        <f>D398</f>
        <v>20896.099999999999</v>
      </c>
      <c r="E397" s="64">
        <f t="shared" ref="E397:E417" si="62">D397-C397</f>
        <v>20896.099999999999</v>
      </c>
      <c r="F397" s="42">
        <f>F398</f>
        <v>21042.1</v>
      </c>
      <c r="G397" s="64">
        <f t="shared" si="58"/>
        <v>146</v>
      </c>
      <c r="H397" s="42">
        <f t="shared" si="55"/>
        <v>100.69869497178901</v>
      </c>
      <c r="I397" s="42">
        <f>I398</f>
        <v>0</v>
      </c>
    </row>
    <row r="398" spans="1:9" s="33" customFormat="1" ht="27.75" customHeight="1" x14ac:dyDescent="0.2">
      <c r="A398" s="40" t="s">
        <v>478</v>
      </c>
      <c r="B398" s="57" t="s">
        <v>401</v>
      </c>
      <c r="C398" s="14">
        <f>C399</f>
        <v>0</v>
      </c>
      <c r="D398" s="14">
        <f>D399</f>
        <v>20896.099999999999</v>
      </c>
      <c r="E398" s="64">
        <f t="shared" si="62"/>
        <v>20896.099999999999</v>
      </c>
      <c r="F398" s="14">
        <f>F399</f>
        <v>21042.1</v>
      </c>
      <c r="G398" s="64">
        <f t="shared" si="58"/>
        <v>146</v>
      </c>
      <c r="H398" s="42">
        <f t="shared" si="55"/>
        <v>100.69869497178901</v>
      </c>
      <c r="I398" s="14">
        <f>I399</f>
        <v>0</v>
      </c>
    </row>
    <row r="399" spans="1:9" s="26" customFormat="1" ht="27.75" customHeight="1" x14ac:dyDescent="0.2">
      <c r="A399" s="19" t="s">
        <v>479</v>
      </c>
      <c r="B399" s="58" t="s">
        <v>402</v>
      </c>
      <c r="C399" s="25">
        <f>C401+C402</f>
        <v>0</v>
      </c>
      <c r="D399" s="25">
        <f>D401+D402</f>
        <v>20896.099999999999</v>
      </c>
      <c r="E399" s="64">
        <f t="shared" si="62"/>
        <v>20896.099999999999</v>
      </c>
      <c r="F399" s="25">
        <f>F401+F402</f>
        <v>21042.1</v>
      </c>
      <c r="G399" s="64">
        <f t="shared" si="58"/>
        <v>146</v>
      </c>
      <c r="H399" s="21">
        <f t="shared" si="55"/>
        <v>100.69869497178901</v>
      </c>
      <c r="I399" s="25">
        <f>I401+I402</f>
        <v>0</v>
      </c>
    </row>
    <row r="400" spans="1:9" hidden="1" x14ac:dyDescent="0.2">
      <c r="A400" s="27"/>
      <c r="B400" s="60"/>
      <c r="C400" s="24"/>
      <c r="D400" s="24"/>
      <c r="E400" s="64">
        <f t="shared" si="62"/>
        <v>0</v>
      </c>
      <c r="F400" s="24"/>
      <c r="G400" s="64">
        <f t="shared" si="58"/>
        <v>0</v>
      </c>
      <c r="H400" s="24" t="e">
        <f t="shared" si="55"/>
        <v>#DIV/0!</v>
      </c>
      <c r="I400" s="24"/>
    </row>
    <row r="401" spans="1:9" ht="25.5" hidden="1" x14ac:dyDescent="0.2">
      <c r="A401" s="27" t="s">
        <v>480</v>
      </c>
      <c r="B401" s="60" t="s">
        <v>403</v>
      </c>
      <c r="C401" s="24">
        <v>0</v>
      </c>
      <c r="D401" s="24"/>
      <c r="E401" s="64">
        <f t="shared" si="62"/>
        <v>0</v>
      </c>
      <c r="F401" s="24"/>
      <c r="G401" s="64">
        <f t="shared" si="58"/>
        <v>0</v>
      </c>
      <c r="H401" s="24" t="e">
        <f t="shared" si="55"/>
        <v>#DIV/0!</v>
      </c>
      <c r="I401" s="24"/>
    </row>
    <row r="402" spans="1:9" ht="27" customHeight="1" x14ac:dyDescent="0.2">
      <c r="A402" s="27" t="s">
        <v>481</v>
      </c>
      <c r="B402" s="60" t="s">
        <v>404</v>
      </c>
      <c r="C402" s="24">
        <v>0</v>
      </c>
      <c r="D402" s="24">
        <v>20896.099999999999</v>
      </c>
      <c r="E402" s="64">
        <f t="shared" si="62"/>
        <v>20896.099999999999</v>
      </c>
      <c r="F402" s="24">
        <v>21042.1</v>
      </c>
      <c r="G402" s="64">
        <f t="shared" si="58"/>
        <v>146</v>
      </c>
      <c r="H402" s="24">
        <f t="shared" si="55"/>
        <v>100.69869497178901</v>
      </c>
      <c r="I402" s="24"/>
    </row>
    <row r="403" spans="1:9" ht="28.9" customHeight="1" x14ac:dyDescent="0.2">
      <c r="A403" s="12" t="s">
        <v>405</v>
      </c>
      <c r="B403" s="13" t="s">
        <v>406</v>
      </c>
      <c r="C403" s="42">
        <f>C404</f>
        <v>0</v>
      </c>
      <c r="D403" s="42">
        <f>D404</f>
        <v>-228718.7</v>
      </c>
      <c r="E403" s="64">
        <f t="shared" si="62"/>
        <v>-228718.7</v>
      </c>
      <c r="F403" s="42">
        <f>F404</f>
        <v>-239485.3</v>
      </c>
      <c r="G403" s="64">
        <f t="shared" si="58"/>
        <v>-10766.599999999977</v>
      </c>
      <c r="H403" s="42">
        <f t="shared" si="55"/>
        <v>104.70735449265844</v>
      </c>
      <c r="I403" s="42">
        <f>I416</f>
        <v>0</v>
      </c>
    </row>
    <row r="404" spans="1:9" ht="28.9" customHeight="1" x14ac:dyDescent="0.2">
      <c r="A404" s="19" t="s">
        <v>482</v>
      </c>
      <c r="B404" s="58" t="s">
        <v>407</v>
      </c>
      <c r="C404" s="21">
        <f>C407+C416</f>
        <v>0</v>
      </c>
      <c r="D404" s="21">
        <f>D407+D416+D409+D410+D411+D412+D413+D414+D408+D415+D405+D406</f>
        <v>-228718.7</v>
      </c>
      <c r="E404" s="21">
        <f t="shared" si="62"/>
        <v>-228718.7</v>
      </c>
      <c r="F404" s="21">
        <f>F407+F416+F409+F410+F411+F412+F413+F414+F408+F415+F405</f>
        <v>-239485.3</v>
      </c>
      <c r="G404" s="64">
        <f t="shared" si="58"/>
        <v>-10766.599999999977</v>
      </c>
      <c r="H404" s="21">
        <f t="shared" si="55"/>
        <v>104.70735449265844</v>
      </c>
      <c r="I404" s="67"/>
    </row>
    <row r="405" spans="1:9" ht="26.25" customHeight="1" x14ac:dyDescent="0.2">
      <c r="A405" s="27" t="s">
        <v>808</v>
      </c>
      <c r="B405" s="60" t="s">
        <v>723</v>
      </c>
      <c r="C405" s="21">
        <v>0</v>
      </c>
      <c r="D405" s="21">
        <v>-13.5</v>
      </c>
      <c r="E405" s="64">
        <f t="shared" si="62"/>
        <v>-13.5</v>
      </c>
      <c r="F405" s="29">
        <v>-13.5</v>
      </c>
      <c r="G405" s="64"/>
      <c r="H405" s="21">
        <f t="shared" si="55"/>
        <v>100</v>
      </c>
      <c r="I405" s="67"/>
    </row>
    <row r="406" spans="1:9" ht="26.25" customHeight="1" x14ac:dyDescent="0.2">
      <c r="A406" s="27" t="s">
        <v>809</v>
      </c>
      <c r="B406" s="60" t="s">
        <v>783</v>
      </c>
      <c r="C406" s="21">
        <v>0</v>
      </c>
      <c r="D406" s="21">
        <v>-293.8</v>
      </c>
      <c r="E406" s="64">
        <f t="shared" si="62"/>
        <v>-293.8</v>
      </c>
      <c r="F406" s="29">
        <v>0</v>
      </c>
      <c r="G406" s="64"/>
      <c r="H406" s="21">
        <f t="shared" si="55"/>
        <v>0</v>
      </c>
      <c r="I406" s="67"/>
    </row>
    <row r="407" spans="1:9" ht="39" customHeight="1" x14ac:dyDescent="0.2">
      <c r="A407" s="22" t="s">
        <v>483</v>
      </c>
      <c r="B407" s="23" t="s">
        <v>408</v>
      </c>
      <c r="C407" s="24">
        <v>0</v>
      </c>
      <c r="D407" s="24">
        <v>-1706.6</v>
      </c>
      <c r="E407" s="64">
        <f t="shared" si="62"/>
        <v>-1706.6</v>
      </c>
      <c r="F407" s="24">
        <v>-1706.6</v>
      </c>
      <c r="G407" s="64">
        <f t="shared" si="58"/>
        <v>0</v>
      </c>
      <c r="H407" s="21">
        <f t="shared" si="55"/>
        <v>100</v>
      </c>
      <c r="I407" s="42"/>
    </row>
    <row r="408" spans="1:9" ht="30" hidden="1" customHeight="1" x14ac:dyDescent="0.2">
      <c r="A408" s="22" t="s">
        <v>724</v>
      </c>
      <c r="B408" s="23" t="s">
        <v>725</v>
      </c>
      <c r="C408" s="24">
        <v>0</v>
      </c>
      <c r="D408" s="24">
        <v>0</v>
      </c>
      <c r="E408" s="64">
        <f t="shared" si="62"/>
        <v>0</v>
      </c>
      <c r="F408" s="24">
        <v>0</v>
      </c>
      <c r="G408" s="64"/>
      <c r="H408" s="21" t="e">
        <f t="shared" si="55"/>
        <v>#DIV/0!</v>
      </c>
      <c r="I408" s="42"/>
    </row>
    <row r="409" spans="1:9" ht="31.15" hidden="1" customHeight="1" x14ac:dyDescent="0.2">
      <c r="A409" s="22" t="s">
        <v>439</v>
      </c>
      <c r="B409" s="23" t="s">
        <v>438</v>
      </c>
      <c r="C409" s="24">
        <v>0</v>
      </c>
      <c r="D409" s="24">
        <v>0</v>
      </c>
      <c r="E409" s="64">
        <f t="shared" si="62"/>
        <v>0</v>
      </c>
      <c r="F409" s="24">
        <v>0</v>
      </c>
      <c r="G409" s="64">
        <f t="shared" si="58"/>
        <v>0</v>
      </c>
      <c r="H409" s="21" t="e">
        <f t="shared" si="55"/>
        <v>#DIV/0!</v>
      </c>
      <c r="I409" s="42"/>
    </row>
    <row r="410" spans="1:9" ht="28.9" hidden="1" customHeight="1" x14ac:dyDescent="0.2">
      <c r="A410" s="22" t="s">
        <v>441</v>
      </c>
      <c r="B410" s="23" t="s">
        <v>440</v>
      </c>
      <c r="C410" s="24">
        <v>0</v>
      </c>
      <c r="D410" s="24">
        <v>0</v>
      </c>
      <c r="E410" s="64">
        <f t="shared" si="62"/>
        <v>0</v>
      </c>
      <c r="F410" s="24">
        <v>0</v>
      </c>
      <c r="G410" s="64">
        <f t="shared" si="58"/>
        <v>0</v>
      </c>
      <c r="H410" s="21" t="e">
        <f t="shared" si="55"/>
        <v>#DIV/0!</v>
      </c>
      <c r="I410" s="42"/>
    </row>
    <row r="411" spans="1:9" ht="43.15" hidden="1" customHeight="1" x14ac:dyDescent="0.2">
      <c r="A411" s="22" t="s">
        <v>443</v>
      </c>
      <c r="B411" s="23" t="s">
        <v>442</v>
      </c>
      <c r="C411" s="24">
        <v>0</v>
      </c>
      <c r="D411" s="24"/>
      <c r="E411" s="64">
        <f t="shared" si="62"/>
        <v>0</v>
      </c>
      <c r="F411" s="24"/>
      <c r="G411" s="64">
        <f t="shared" si="58"/>
        <v>0</v>
      </c>
      <c r="H411" s="21" t="e">
        <f t="shared" si="55"/>
        <v>#DIV/0!</v>
      </c>
      <c r="I411" s="42"/>
    </row>
    <row r="412" spans="1:9" ht="51" hidden="1" x14ac:dyDescent="0.2">
      <c r="A412" s="22" t="s">
        <v>622</v>
      </c>
      <c r="B412" s="23" t="s">
        <v>623</v>
      </c>
      <c r="C412" s="24">
        <v>0</v>
      </c>
      <c r="D412" s="24"/>
      <c r="E412" s="64">
        <f t="shared" si="62"/>
        <v>0</v>
      </c>
      <c r="F412" s="24"/>
      <c r="G412" s="64">
        <f t="shared" si="58"/>
        <v>0</v>
      </c>
      <c r="H412" s="21" t="e">
        <f t="shared" si="55"/>
        <v>#DIV/0!</v>
      </c>
      <c r="I412" s="42"/>
    </row>
    <row r="413" spans="1:9" ht="51" hidden="1" x14ac:dyDescent="0.2">
      <c r="A413" s="22" t="s">
        <v>624</v>
      </c>
      <c r="B413" s="23" t="s">
        <v>625</v>
      </c>
      <c r="C413" s="24">
        <v>0</v>
      </c>
      <c r="D413" s="24"/>
      <c r="E413" s="64">
        <f t="shared" si="62"/>
        <v>0</v>
      </c>
      <c r="F413" s="24"/>
      <c r="G413" s="64">
        <f t="shared" si="58"/>
        <v>0</v>
      </c>
      <c r="H413" s="21" t="e">
        <f t="shared" si="55"/>
        <v>#DIV/0!</v>
      </c>
      <c r="I413" s="42"/>
    </row>
    <row r="414" spans="1:9" ht="26.25" customHeight="1" x14ac:dyDescent="0.2">
      <c r="A414" s="22" t="s">
        <v>445</v>
      </c>
      <c r="B414" s="23" t="s">
        <v>444</v>
      </c>
      <c r="C414" s="24">
        <v>0</v>
      </c>
      <c r="D414" s="24">
        <v>-225.7</v>
      </c>
      <c r="E414" s="64">
        <f t="shared" si="62"/>
        <v>-225.7</v>
      </c>
      <c r="F414" s="24">
        <v>-228.3</v>
      </c>
      <c r="G414" s="64">
        <f t="shared" si="58"/>
        <v>-2.6000000000000227</v>
      </c>
      <c r="H414" s="21">
        <f t="shared" si="55"/>
        <v>101.15197164377494</v>
      </c>
      <c r="I414" s="42"/>
    </row>
    <row r="415" spans="1:9" ht="41.25" customHeight="1" x14ac:dyDescent="0.2">
      <c r="A415" s="22" t="s">
        <v>726</v>
      </c>
      <c r="B415" s="23" t="s">
        <v>727</v>
      </c>
      <c r="C415" s="24">
        <v>0</v>
      </c>
      <c r="D415" s="24">
        <v>-1070</v>
      </c>
      <c r="E415" s="64">
        <f t="shared" si="62"/>
        <v>-1070</v>
      </c>
      <c r="F415" s="24">
        <v>-1070</v>
      </c>
      <c r="G415" s="64"/>
      <c r="H415" s="29">
        <f t="shared" si="55"/>
        <v>100</v>
      </c>
      <c r="I415" s="42"/>
    </row>
    <row r="416" spans="1:9" ht="27.75" customHeight="1" x14ac:dyDescent="0.2">
      <c r="A416" s="22" t="s">
        <v>484</v>
      </c>
      <c r="B416" s="23" t="s">
        <v>409</v>
      </c>
      <c r="C416" s="24">
        <v>0</v>
      </c>
      <c r="D416" s="24">
        <v>-225409.1</v>
      </c>
      <c r="E416" s="64">
        <f t="shared" si="62"/>
        <v>-225409.1</v>
      </c>
      <c r="F416" s="24">
        <v>-236466.9</v>
      </c>
      <c r="G416" s="64">
        <f t="shared" si="58"/>
        <v>-11057.799999999988</v>
      </c>
      <c r="H416" s="24">
        <f t="shared" si="55"/>
        <v>104.90565820102205</v>
      </c>
      <c r="I416" s="24"/>
    </row>
    <row r="417" spans="1:9" ht="16.149999999999999" customHeight="1" x14ac:dyDescent="0.2">
      <c r="A417" s="12"/>
      <c r="B417" s="61" t="s">
        <v>410</v>
      </c>
      <c r="C417" s="62">
        <f>C12+C318</f>
        <v>5057490.5</v>
      </c>
      <c r="D417" s="62">
        <f>D12+D318</f>
        <v>5803780.4000000004</v>
      </c>
      <c r="E417" s="64">
        <f t="shared" si="62"/>
        <v>746289.90000000037</v>
      </c>
      <c r="F417" s="62">
        <f>F12+F318</f>
        <v>5578292.8999999994</v>
      </c>
      <c r="G417" s="64">
        <f t="shared" si="58"/>
        <v>-225487.50000000093</v>
      </c>
      <c r="H417" s="62">
        <f t="shared" si="55"/>
        <v>96.11481681836203</v>
      </c>
      <c r="I417" s="62" t="e">
        <f>I12+I318</f>
        <v>#REF!</v>
      </c>
    </row>
  </sheetData>
  <autoFilter ref="A11:I417" xr:uid="{00000000-0009-0000-0000-000000000000}"/>
  <mergeCells count="9">
    <mergeCell ref="A9:A10"/>
    <mergeCell ref="B9:B10"/>
    <mergeCell ref="C9:H9"/>
    <mergeCell ref="A7:I7"/>
    <mergeCell ref="C1:I1"/>
    <mergeCell ref="C2:I2"/>
    <mergeCell ref="C3:I3"/>
    <mergeCell ref="C5:I5"/>
    <mergeCell ref="D8:I8"/>
  </mergeCells>
  <printOptions horizontalCentered="1"/>
  <pageMargins left="0.39370078740157483" right="0.15748031496062992" top="0.19685039370078741" bottom="0.19685039370078741" header="0.1574803149606299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Г-2</vt:lpstr>
      <vt:lpstr>'Форма Г-2'!Заголовки_для_печати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Бычина Юлия Аликовна</cp:lastModifiedBy>
  <cp:lastPrinted>2022-04-29T07:05:26Z</cp:lastPrinted>
  <dcterms:created xsi:type="dcterms:W3CDTF">2018-04-25T11:49:21Z</dcterms:created>
  <dcterms:modified xsi:type="dcterms:W3CDTF">2022-04-29T07:05:47Z</dcterms:modified>
</cp:coreProperties>
</file>